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35" windowWidth="6960" windowHeight="6225" activeTab="0"/>
  </bookViews>
  <sheets>
    <sheet name="Ind. def base200republic. 13.05" sheetId="1" r:id="rId1"/>
    <sheet name="Indice Besc Rep." sheetId="2" r:id="rId2"/>
  </sheets>
  <definedNames>
    <definedName name="_xlnm.Print_Area" localSheetId="0">'Ind. def base200republic. 13.05'!$F$1:$R$392</definedName>
    <definedName name="_xlnm.Print_Area" localSheetId="1">'Indice Besc Rep.'!$A$1:$B$303</definedName>
    <definedName name="_xlnm.Print_Titles" localSheetId="0">'Ind. def base200republic. 13.05'!$1:$13</definedName>
    <definedName name="_xlnm.Print_Titles" localSheetId="1">'Indice Besc Rep.'!$1:$8</definedName>
  </definedNames>
  <calcPr fullCalcOnLoad="1"/>
</workbook>
</file>

<file path=xl/sharedStrings.xml><?xml version="1.0" encoding="utf-8"?>
<sst xmlns="http://schemas.openxmlformats.org/spreadsheetml/2006/main" count="1185" uniqueCount="373">
  <si>
    <t>SECRETARIA DE ESTADO DA FAZENDA</t>
  </si>
  <si>
    <t xml:space="preserve">DIRETORIA  DE ADMINISTRAÇÃO TRIBUTARIA </t>
  </si>
  <si>
    <t>GERÊNCIA DE CADASTRO TRIBUTÁRIO</t>
  </si>
  <si>
    <t>SOMA</t>
  </si>
  <si>
    <t>PARTICIP.</t>
  </si>
  <si>
    <t>ÍNDICE</t>
  </si>
  <si>
    <t>VA+FIXO</t>
  </si>
  <si>
    <t>AGROPEC.</t>
  </si>
  <si>
    <t>IND. e COM.</t>
  </si>
  <si>
    <t>DIFERENÇA</t>
  </si>
  <si>
    <t>VA+FIXO 1993</t>
  </si>
  <si>
    <t>MUNICÍPIO</t>
  </si>
  <si>
    <t>Relativa</t>
  </si>
  <si>
    <t>1994</t>
  </si>
  <si>
    <t>1995</t>
  </si>
  <si>
    <t>R$</t>
  </si>
  <si>
    <t xml:space="preserve"> - ASSOCIAÇÃO :  A.M.M.V.I.</t>
  </si>
  <si>
    <t>APIUNA</t>
  </si>
  <si>
    <t>ASCURRA</t>
  </si>
  <si>
    <t>BENEDITO NOVO</t>
  </si>
  <si>
    <t>BLUMENAU</t>
  </si>
  <si>
    <t>BOTUVERA</t>
  </si>
  <si>
    <t>BRUSQUE</t>
  </si>
  <si>
    <t>DOUTOR PEDRINHO</t>
  </si>
  <si>
    <t>GASPAR</t>
  </si>
  <si>
    <t>GUABIRUBA</t>
  </si>
  <si>
    <t>INDAIAL</t>
  </si>
  <si>
    <t>POMERODE</t>
  </si>
  <si>
    <t>RIO DOS CEDROS</t>
  </si>
  <si>
    <t>RODEIO</t>
  </si>
  <si>
    <t>TIMBO</t>
  </si>
  <si>
    <t>.T.O.T.A.L</t>
  </si>
  <si>
    <t xml:space="preserve"> - ASSOCIAÇÃO : A.M.U.N.E.S.C.</t>
  </si>
  <si>
    <t>ARAQUARI</t>
  </si>
  <si>
    <t>BALNEARIO BARRA DO SUL</t>
  </si>
  <si>
    <t>CAMPO ALEGRE</t>
  </si>
  <si>
    <t>GARUVA</t>
  </si>
  <si>
    <t>ITAPOA</t>
  </si>
  <si>
    <t>JOINVILLE</t>
  </si>
  <si>
    <t>RIO NEGRINHO</t>
  </si>
  <si>
    <t>SAO BENTO DO SUL</t>
  </si>
  <si>
    <t>SAO FRANCISCO DO SUL</t>
  </si>
  <si>
    <t xml:space="preserve"> - ASSOCIAÇÃO : A.M.O.S.C.</t>
  </si>
  <si>
    <t>AGUAS DE CHAPECO</t>
  </si>
  <si>
    <t>AGUAS FRIAS</t>
  </si>
  <si>
    <t>CAXAMBU DO SUL</t>
  </si>
  <si>
    <t>CHAPECO</t>
  </si>
  <si>
    <t>CORDILHEIRA ALTA</t>
  </si>
  <si>
    <t>CORONEL FREITAS</t>
  </si>
  <si>
    <t>FORMOSA DO SUL</t>
  </si>
  <si>
    <t>GUATAMBU</t>
  </si>
  <si>
    <t>IRATI</t>
  </si>
  <si>
    <t>JARDINOPOLIS</t>
  </si>
  <si>
    <t>NOVA ERECHIM</t>
  </si>
  <si>
    <t>NOVA ITABERABA</t>
  </si>
  <si>
    <t>PINHALZINHO</t>
  </si>
  <si>
    <t>PLANALTO ALEGRE</t>
  </si>
  <si>
    <t>QUILOMBO</t>
  </si>
  <si>
    <t>SANTIAGO DO SUL</t>
  </si>
  <si>
    <t>SAO CARLOS</t>
  </si>
  <si>
    <t>SERRA ALTA</t>
  </si>
  <si>
    <t>SUL BRASIL</t>
  </si>
  <si>
    <t>UNIAO DO OESTE</t>
  </si>
  <si>
    <t xml:space="preserve"> - ASSOCIAÇÃO : A.M.U.R.E.L.</t>
  </si>
  <si>
    <t>ARMAZEM</t>
  </si>
  <si>
    <t>BRACO DO NORTE</t>
  </si>
  <si>
    <t>CAPIVARI DE BAIXO</t>
  </si>
  <si>
    <t>GRAO PARA</t>
  </si>
  <si>
    <t>GRAVATAL</t>
  </si>
  <si>
    <t>IMARUI</t>
  </si>
  <si>
    <t>IMBITUBA</t>
  </si>
  <si>
    <t>JAGUARUNA</t>
  </si>
  <si>
    <t>LAGUNA</t>
  </si>
  <si>
    <t>ORLEANS</t>
  </si>
  <si>
    <t>PEDRAS GRANDES</t>
  </si>
  <si>
    <t>RIO FORTUNA</t>
  </si>
  <si>
    <t>SANGAO</t>
  </si>
  <si>
    <t>SANTA ROSA DE LIMA</t>
  </si>
  <si>
    <t>SAO LUDGERO</t>
  </si>
  <si>
    <t>SAO MARTINHO</t>
  </si>
  <si>
    <t>TREZE DE MAIO</t>
  </si>
  <si>
    <t>TUBARAO</t>
  </si>
  <si>
    <t xml:space="preserve"> - ASSOCIAÇÃO : A.M.R.E.C.</t>
  </si>
  <si>
    <t>COCAL DO SUL</t>
  </si>
  <si>
    <t>CRICIUMA</t>
  </si>
  <si>
    <t>FORQUILHINHA</t>
  </si>
  <si>
    <t>ICARA</t>
  </si>
  <si>
    <t>LAURO MULLER</t>
  </si>
  <si>
    <t>MORRO DA FUMACA</t>
  </si>
  <si>
    <t>NOVA VENEZA</t>
  </si>
  <si>
    <t>SIDEROPOLIS</t>
  </si>
  <si>
    <t>TREVISO</t>
  </si>
  <si>
    <t>URUSSANGA</t>
  </si>
  <si>
    <t xml:space="preserve"> - ASSOCIAÇÃO : A.M.A.R.P.</t>
  </si>
  <si>
    <t>ARROIO TRINTA</t>
  </si>
  <si>
    <t>CACADOR</t>
  </si>
  <si>
    <t>CALMON</t>
  </si>
  <si>
    <t>CURITIBANOS</t>
  </si>
  <si>
    <t>FRAIBURGO</t>
  </si>
  <si>
    <t>FREI ROGERIO</t>
  </si>
  <si>
    <t>IBIAM</t>
  </si>
  <si>
    <t>IOMERE</t>
  </si>
  <si>
    <t>LEBON REGIS</t>
  </si>
  <si>
    <t>MACIEIRA</t>
  </si>
  <si>
    <t>PINHEIRO PRETO</t>
  </si>
  <si>
    <t>PONTE ALTA DO NORTE</t>
  </si>
  <si>
    <t>RIO DAS ANTAS</t>
  </si>
  <si>
    <t>SALTO VELOSO</t>
  </si>
  <si>
    <t>SANTA CECILIA</t>
  </si>
  <si>
    <t>SAO CRISTOVAO DO SUL</t>
  </si>
  <si>
    <t>TIMBO GRANDE</t>
  </si>
  <si>
    <t>VIDEIRA</t>
  </si>
  <si>
    <t xml:space="preserve"> - ASSOCIAÇÃO : A.M.U.R.E.S..</t>
  </si>
  <si>
    <t>ANITA GARIBALDI</t>
  </si>
  <si>
    <t>BOCAINA DO SUL</t>
  </si>
  <si>
    <t>BOM JARDIM DA SERRA</t>
  </si>
  <si>
    <t>BOM RETIRO</t>
  </si>
  <si>
    <t>CAMPO BELO DO SUL</t>
  </si>
  <si>
    <t>CAPAO ALTO</t>
  </si>
  <si>
    <t>CERRO NEGRO</t>
  </si>
  <si>
    <t>CORREIA PINTO</t>
  </si>
  <si>
    <t>LAGES</t>
  </si>
  <si>
    <t>OTACILIO COSTA</t>
  </si>
  <si>
    <t>PAINEL</t>
  </si>
  <si>
    <t>PALMEIRA</t>
  </si>
  <si>
    <t>PONTE ALTA</t>
  </si>
  <si>
    <t>RIO RUFINO</t>
  </si>
  <si>
    <t>SAO JOAQUIM</t>
  </si>
  <si>
    <t>SAO JOSE DO CERRITO</t>
  </si>
  <si>
    <t>URUBICI</t>
  </si>
  <si>
    <t>URUPEMA</t>
  </si>
  <si>
    <t xml:space="preserve"> - ASSOCIAÇÃO : A.M.A.V.I.</t>
  </si>
  <si>
    <t>AGROLANDIA</t>
  </si>
  <si>
    <t>AGRONOMICA</t>
  </si>
  <si>
    <t>ATALANTA</t>
  </si>
  <si>
    <t>AURORA</t>
  </si>
  <si>
    <t>BRACO DO TROMBUDO</t>
  </si>
  <si>
    <t>CHAPADAO DO LAGEADO</t>
  </si>
  <si>
    <t>DONA EMMA</t>
  </si>
  <si>
    <t>IBIRAMA</t>
  </si>
  <si>
    <t>IMBUIA</t>
  </si>
  <si>
    <t>ITUPORANGA</t>
  </si>
  <si>
    <t>JOSE BOITEUX</t>
  </si>
  <si>
    <t>LAURENTINO</t>
  </si>
  <si>
    <t>LONTRAS</t>
  </si>
  <si>
    <t>MIRIM DOCE</t>
  </si>
  <si>
    <t>PETROLANDIA</t>
  </si>
  <si>
    <t>POUSO REDONDO</t>
  </si>
  <si>
    <t>PRESIDENTE GETULIO</t>
  </si>
  <si>
    <t>PRESIDENTE NEREU</t>
  </si>
  <si>
    <t>RIO DO CAMPO</t>
  </si>
  <si>
    <t>RIO DO OESTE</t>
  </si>
  <si>
    <t>RIO DO SUL</t>
  </si>
  <si>
    <t>SALETE</t>
  </si>
  <si>
    <t>SANTA TEREZINHA</t>
  </si>
  <si>
    <t>TAIO</t>
  </si>
  <si>
    <t>TROMBUDO CENTRAL</t>
  </si>
  <si>
    <t>VIDAL RAMOS</t>
  </si>
  <si>
    <t>VITOR MEIRELES</t>
  </si>
  <si>
    <t>WITMARSUM</t>
  </si>
  <si>
    <t xml:space="preserve"> - ASSOCIAÇÃO : A.M.M.O.C.</t>
  </si>
  <si>
    <t>AGUA DOCE</t>
  </si>
  <si>
    <t>CAPINZAL</t>
  </si>
  <si>
    <t>CATANDUVAS</t>
  </si>
  <si>
    <t>ERVAL VELHO</t>
  </si>
  <si>
    <t>HERVAL DOESTE</t>
  </si>
  <si>
    <t>IBICARE</t>
  </si>
  <si>
    <t>JOACABA</t>
  </si>
  <si>
    <t>LACERDOPOLIS</t>
  </si>
  <si>
    <t>LUZERNA</t>
  </si>
  <si>
    <t>OURO</t>
  </si>
  <si>
    <t>TANGARA</t>
  </si>
  <si>
    <t>TREZE TILIAS</t>
  </si>
  <si>
    <t>VARGEM BONITA</t>
  </si>
  <si>
    <t xml:space="preserve"> - ASSOCIAÇÃO : A.M.A.U.C..</t>
  </si>
  <si>
    <t>ALTO BELA VISTA</t>
  </si>
  <si>
    <t>ARABUTA</t>
  </si>
  <si>
    <t>ARVOREDO</t>
  </si>
  <si>
    <t>CONCORDIA</t>
  </si>
  <si>
    <t>IPIRA</t>
  </si>
  <si>
    <t>IPUMIRIM</t>
  </si>
  <si>
    <t>IRANI</t>
  </si>
  <si>
    <t>ITA</t>
  </si>
  <si>
    <t>JABORA</t>
  </si>
  <si>
    <t>LINDOIA DO SUL</t>
  </si>
  <si>
    <t>PAIAL</t>
  </si>
  <si>
    <t>PERITIBA</t>
  </si>
  <si>
    <t>PIRATUBA</t>
  </si>
  <si>
    <t>PRESIDENTE CASTELO BRANCO</t>
  </si>
  <si>
    <t>SEARA</t>
  </si>
  <si>
    <t>XAVANTINA</t>
  </si>
  <si>
    <t xml:space="preserve"> - ASSOCIAÇÃO : GRANFPOLIS</t>
  </si>
  <si>
    <t>AGUAS MORNAS</t>
  </si>
  <si>
    <t>ALFREDO WAGNER</t>
  </si>
  <si>
    <t>ANGELINA</t>
  </si>
  <si>
    <t>ANITAPOLIS</t>
  </si>
  <si>
    <t>ANTONIO CARLOS</t>
  </si>
  <si>
    <t>BIGUACU</t>
  </si>
  <si>
    <t>CANELINHA</t>
  </si>
  <si>
    <t>FLORIANOPOLIS</t>
  </si>
  <si>
    <t>GAROPABA</t>
  </si>
  <si>
    <t>GOVERNADOR CELSO RAMOS</t>
  </si>
  <si>
    <t>LEOBERTO LEAL</t>
  </si>
  <si>
    <t>MAJOR GERCINO</t>
  </si>
  <si>
    <t>NOVA TRENTO</t>
  </si>
  <si>
    <t>PALHOCA</t>
  </si>
  <si>
    <t>PAULO LOPES</t>
  </si>
  <si>
    <t>RANCHO QUEIMADO</t>
  </si>
  <si>
    <t>SANTO AMARO DA IMPERATRIZ</t>
  </si>
  <si>
    <t>SAO BONIFACIO</t>
  </si>
  <si>
    <t>SAO JOAO BATISTA</t>
  </si>
  <si>
    <t>SAO JOSE</t>
  </si>
  <si>
    <t xml:space="preserve">SAO JOSE </t>
  </si>
  <si>
    <t>SAO PEDRO DE ALCANTARA</t>
  </si>
  <si>
    <t>TIJUCAS</t>
  </si>
  <si>
    <t xml:space="preserve"> - ASSOCIAÇÃO : A.M.E.O.S.C..</t>
  </si>
  <si>
    <t>BANDEIRANTE</t>
  </si>
  <si>
    <t>BARRA BONITA</t>
  </si>
  <si>
    <t>BELMONTE</t>
  </si>
  <si>
    <t>DESCANSO</t>
  </si>
  <si>
    <t>DIONISIO CERQUEIRA</t>
  </si>
  <si>
    <t>GUARACIABA</t>
  </si>
  <si>
    <t>GUARUJA DO SUL</t>
  </si>
  <si>
    <t>IPORA DO OESTE</t>
  </si>
  <si>
    <t>ITAPIRANGA</t>
  </si>
  <si>
    <t>MONDAI</t>
  </si>
  <si>
    <t>PALMA SOLA</t>
  </si>
  <si>
    <t>PARAISO</t>
  </si>
  <si>
    <t>PRINCESA</t>
  </si>
  <si>
    <t>SANTA HELENA</t>
  </si>
  <si>
    <t>SAO JOAO DO OESTE</t>
  </si>
  <si>
    <t>SAO JOSE DO CEDRO</t>
  </si>
  <si>
    <t>SAO MIGUEL DOESTE</t>
  </si>
  <si>
    <t>TUNAPOLIS</t>
  </si>
  <si>
    <t>TOTAL</t>
  </si>
  <si>
    <t xml:space="preserve"> - ASSOCIAÇÃO : A.M.V.A.L.I.</t>
  </si>
  <si>
    <t>BARRA VELHA</t>
  </si>
  <si>
    <t>CORUPA</t>
  </si>
  <si>
    <t>GUARAMIRIM</t>
  </si>
  <si>
    <t>JARAGUA DO SUL</t>
  </si>
  <si>
    <t>MASSARANDUBA</t>
  </si>
  <si>
    <t>SAO JOAO DO ITAPERIU</t>
  </si>
  <si>
    <t>SCHROEDER</t>
  </si>
  <si>
    <t xml:space="preserve"> - ASSOCIAÇÃO : A.M.F.R.I.</t>
  </si>
  <si>
    <t>BALNEARIO CAMBORIU</t>
  </si>
  <si>
    <t>BOMBINHAS</t>
  </si>
  <si>
    <t>CAMBORIU</t>
  </si>
  <si>
    <t>ILHOTA</t>
  </si>
  <si>
    <t>ITAJAI</t>
  </si>
  <si>
    <t>ITAPEMA</t>
  </si>
  <si>
    <t>LUIZ ALVES</t>
  </si>
  <si>
    <t>NAVEGANTES</t>
  </si>
  <si>
    <t>PENHA</t>
  </si>
  <si>
    <t>PICARRAS</t>
  </si>
  <si>
    <t>PORTO BELO</t>
  </si>
  <si>
    <t xml:space="preserve"> - ASSOCIAÇÃO : A.M.U.R.C..</t>
  </si>
  <si>
    <t>BELA VISTA DO TOLDO</t>
  </si>
  <si>
    <t>CANOINHAS</t>
  </si>
  <si>
    <t>IRINEOPOLIS</t>
  </si>
  <si>
    <t>MAJOR VIEIRA</t>
  </si>
  <si>
    <t>MATOS COSTA</t>
  </si>
  <si>
    <t>PORTO UNIAO</t>
  </si>
  <si>
    <t>TRES BARRAS</t>
  </si>
  <si>
    <t xml:space="preserve"> - ASSOCIAÇÃO : A.M.P.L.A.</t>
  </si>
  <si>
    <t>ITAIOPOLIS</t>
  </si>
  <si>
    <t>MAFRA</t>
  </si>
  <si>
    <t>MONTE CASTELO</t>
  </si>
  <si>
    <t>PAPANDUVA</t>
  </si>
  <si>
    <t xml:space="preserve"> - ASSOCIAÇÃO : A.M.E.S.C..</t>
  </si>
  <si>
    <t>ARARANGUA</t>
  </si>
  <si>
    <t>BALNEARIO ARROIO DO SILVA</t>
  </si>
  <si>
    <t>BALNEARIO GAIVOTA</t>
  </si>
  <si>
    <t>ERMO</t>
  </si>
  <si>
    <t>JACINTO MACHADO</t>
  </si>
  <si>
    <t>MARACAJA</t>
  </si>
  <si>
    <t>MELEIRO</t>
  </si>
  <si>
    <t>MORRO GRANDE</t>
  </si>
  <si>
    <t>PASSO DE TORRES</t>
  </si>
  <si>
    <t>PRAIA GRANDE</t>
  </si>
  <si>
    <t>SANTA ROSA DO SUL</t>
  </si>
  <si>
    <t>SAO JOAO DO SUL</t>
  </si>
  <si>
    <t>SOMBRIO</t>
  </si>
  <si>
    <t>TIMBE DO SUL</t>
  </si>
  <si>
    <t>TURVO</t>
  </si>
  <si>
    <t xml:space="preserve"> - ASSOCIAÇÃO : A.M.A.I.</t>
  </si>
  <si>
    <t>ABELARDO LUZ</t>
  </si>
  <si>
    <t>BOM JESUS</t>
  </si>
  <si>
    <t>CORONEL MARTINS</t>
  </si>
  <si>
    <t>ENTRE RIOS</t>
  </si>
  <si>
    <t>FAXINAL DOS GUEDES</t>
  </si>
  <si>
    <t>GALVAO</t>
  </si>
  <si>
    <t>IPUACU</t>
  </si>
  <si>
    <t>LAJEADO GRANDE</t>
  </si>
  <si>
    <t>MAREMA</t>
  </si>
  <si>
    <t>OURO VERDE</t>
  </si>
  <si>
    <t>PASSOS MAIA</t>
  </si>
  <si>
    <t>PONTE SERRADA</t>
  </si>
  <si>
    <t>SAO DOMINGOS</t>
  </si>
  <si>
    <t>VARGEAO</t>
  </si>
  <si>
    <t>XANXERE</t>
  </si>
  <si>
    <t>XAXIM</t>
  </si>
  <si>
    <t>.T.O.T.A.L.</t>
  </si>
  <si>
    <t xml:space="preserve"> - ASSOCIAÇÃO : A.M.E.R.I.O.S.</t>
  </si>
  <si>
    <t>ANCHIETA</t>
  </si>
  <si>
    <t>BOM JESUS DO OESTE</t>
  </si>
  <si>
    <t>CAIBI</t>
  </si>
  <si>
    <t>CAMPO ERE</t>
  </si>
  <si>
    <t>CUNHA PORA</t>
  </si>
  <si>
    <t>CUNHATAI</t>
  </si>
  <si>
    <t>FLOR DO SERTAO</t>
  </si>
  <si>
    <t>IRACEMINHA</t>
  </si>
  <si>
    <t>MARAVILHA</t>
  </si>
  <si>
    <t>MODELO</t>
  </si>
  <si>
    <t>PALMITOS</t>
  </si>
  <si>
    <t>RIQUEZA</t>
  </si>
  <si>
    <t>ROMELANDIA</t>
  </si>
  <si>
    <t>SALTINHO</t>
  </si>
  <si>
    <t>SAO MIGUEL DA BOA VISTA</t>
  </si>
  <si>
    <t>SAUDADES</t>
  </si>
  <si>
    <t>TIGRINHOS</t>
  </si>
  <si>
    <t xml:space="preserve"> - ASSOCIAÇÃO : A.M.N.R.O.E.S.T.E </t>
  </si>
  <si>
    <t>JUPIA</t>
  </si>
  <si>
    <t>NOVO HORIZONTE</t>
  </si>
  <si>
    <t>SAO BERNARDINO</t>
  </si>
  <si>
    <t>SAO LOURENCO DOESTE</t>
  </si>
  <si>
    <t xml:space="preserve"> - ASSOCIAÇÃO : A.M.P.L.A.S.C.</t>
  </si>
  <si>
    <t>ABDON BATISTA</t>
  </si>
  <si>
    <t>BRUNOPOLIS</t>
  </si>
  <si>
    <t>CAMPOS NOVOS</t>
  </si>
  <si>
    <t>CELSO RAMOS</t>
  </si>
  <si>
    <t>MONTE CARLO</t>
  </si>
  <si>
    <t>VARGEM</t>
  </si>
  <si>
    <t>ZORTEA</t>
  </si>
  <si>
    <t xml:space="preserve"> TOTAL GERAL DO ESTADO</t>
  </si>
  <si>
    <t xml:space="preserve">   A.M.M.V.I.</t>
  </si>
  <si>
    <t xml:space="preserve">   A.M.U.N.E.S.C.</t>
  </si>
  <si>
    <t xml:space="preserve">   A.M.O.S.C.</t>
  </si>
  <si>
    <t xml:space="preserve">   A.M.U.R.E.L.</t>
  </si>
  <si>
    <t xml:space="preserve">   A.M.R.E.C.</t>
  </si>
  <si>
    <t xml:space="preserve">   A.M.A.R.P.</t>
  </si>
  <si>
    <t xml:space="preserve">   A.M.U.R.E.S..</t>
  </si>
  <si>
    <t xml:space="preserve">   A.M.A.V.I.</t>
  </si>
  <si>
    <t xml:space="preserve">   A.M.M.O.C.</t>
  </si>
  <si>
    <t xml:space="preserve">   A.M.A.U.C..</t>
  </si>
  <si>
    <t xml:space="preserve">   GRANFPOLIS</t>
  </si>
  <si>
    <t xml:space="preserve">   A.M.E.O.S.C..</t>
  </si>
  <si>
    <t xml:space="preserve">   A.M.V.A.L.I.</t>
  </si>
  <si>
    <t xml:space="preserve">   A.M.F.R.I.</t>
  </si>
  <si>
    <t xml:space="preserve">   A.M.U.R.C..</t>
  </si>
  <si>
    <t xml:space="preserve">   A.M.P.L.A.</t>
  </si>
  <si>
    <t xml:space="preserve">   A.M.E.S.C..</t>
  </si>
  <si>
    <t xml:space="preserve">   A.M.A.I.</t>
  </si>
  <si>
    <t xml:space="preserve">   A.M.E.R.I.O.S.</t>
  </si>
  <si>
    <t xml:space="preserve">   A.M.N.O.R.O.E.S.T.E.</t>
  </si>
  <si>
    <t xml:space="preserve">   A.M.P.L.A.S.C.</t>
  </si>
  <si>
    <t/>
  </si>
  <si>
    <t>Governo do Estado de Santa Catarina</t>
  </si>
  <si>
    <t>Secretaria de Estado da Fazenda</t>
  </si>
  <si>
    <t>Diretoria de Administração Tributaria</t>
  </si>
  <si>
    <t>Gerência de Cadastro Tributário</t>
  </si>
  <si>
    <t>Relação dos Índices de repasse aos Municípios para o ano 2002</t>
  </si>
  <si>
    <t>INDICE</t>
  </si>
  <si>
    <t>BASE: ANOS 2000 E 2001   -  APURAÇÃO 2002</t>
  </si>
  <si>
    <t>ST.TEREZINHA DO PROGRESSO</t>
  </si>
  <si>
    <t>ST.TEREZINHA DO PROGES</t>
  </si>
  <si>
    <t>00/ 2001 (%)</t>
  </si>
  <si>
    <t xml:space="preserve">00 / 2001 (%) </t>
  </si>
  <si>
    <r>
      <t xml:space="preserve">ÍNDICES </t>
    </r>
    <r>
      <rPr>
        <b/>
        <i/>
        <sz val="9"/>
        <rFont val="Arial"/>
        <family val="2"/>
      </rPr>
      <t xml:space="preserve">DEFINITIVOS </t>
    </r>
    <r>
      <rPr>
        <sz val="9"/>
        <rFont val="Arial"/>
        <family val="2"/>
      </rPr>
      <t>REFERENTES A PARTICIPAÇÃO DOS MUNICÍPIOS NO PRODUTO DA ARRECADAÇÃO DO I.C.M.S.  PARA O EXERCÍCIO DE 2003</t>
    </r>
  </si>
  <si>
    <t>Relação dos Índices de repasse aos Municípios para o ano 2003</t>
  </si>
  <si>
    <t>REPUBLICAÇÃO CONFORME  DECISÃO JUDICIAL N º 068.02.000482-3</t>
  </si>
  <si>
    <t>ANEXO I</t>
  </si>
  <si>
    <t>Republicação conforme decisão jodicial nº 068.02.000482-3</t>
  </si>
  <si>
    <t>Rep. Em 21.05.2003 D.O. 17.157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</si>
</sst>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0000_);[Red]\(#,##0.0000000\)"/>
    <numFmt numFmtId="171" formatCode="#,##0.00000_);[Red]\(#,##0.00000\)"/>
    <numFmt numFmtId="172" formatCode="#,##0.00000"/>
    <numFmt numFmtId="173" formatCode="_(* #,##0_);_(* \(#,##0\);_(* &quot;-&quot;??_);_(@_)"/>
    <numFmt numFmtId="174" formatCode="0.00000"/>
    <numFmt numFmtId="175" formatCode="#,##0.0000_);[Red]\(#,##0.0000\)"/>
    <numFmt numFmtId="176" formatCode="#,##0.0_);[Red]\(#,##0.0\)"/>
    <numFmt numFmtId="177" formatCode="#,##0.000_);[Red]\(#,##0.000\)"/>
    <numFmt numFmtId="178" formatCode="#,##0.0000"/>
    <numFmt numFmtId="179" formatCode="#,##0.000"/>
    <numFmt numFmtId="180" formatCode="#,##0.0"/>
    <numFmt numFmtId="181" formatCode="0.000000"/>
    <numFmt numFmtId="182" formatCode="#,##0.000000_);[Red]\(#,##0.000000\)"/>
    <numFmt numFmtId="183" formatCode="#,##0.00000000_);[Red]\(#,##0.00000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"/>
    <numFmt numFmtId="190" formatCode="0.000"/>
    <numFmt numFmtId="191" formatCode="0.0000"/>
    <numFmt numFmtId="192" formatCode="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</numFmts>
  <fonts count="11">
    <font>
      <sz val="10"/>
      <name val="Arial"/>
      <family val="0"/>
    </font>
    <font>
      <sz val="8"/>
      <name val="Arial"/>
      <family val="0"/>
    </font>
    <font>
      <sz val="8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 vertical="center"/>
    </xf>
    <xf numFmtId="172" fontId="1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2" borderId="0" xfId="0" applyNumberFormat="1" applyFont="1" applyFill="1" applyBorder="1" applyAlignment="1">
      <alignment/>
    </xf>
    <xf numFmtId="3" fontId="3" fillId="0" borderId="0" xfId="2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7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8" fontId="3" fillId="0" borderId="0" xfId="20" applyNumberFormat="1" applyFont="1" applyBorder="1" applyAlignment="1">
      <alignment/>
    </xf>
    <xf numFmtId="174" fontId="3" fillId="0" borderId="0" xfId="20" applyNumberFormat="1" applyFont="1" applyBorder="1" applyAlignment="1">
      <alignment/>
    </xf>
    <xf numFmtId="172" fontId="3" fillId="0" borderId="0" xfId="2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71" fontId="1" fillId="2" borderId="0" xfId="2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72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vertical="center"/>
    </xf>
    <xf numFmtId="3" fontId="3" fillId="2" borderId="0" xfId="20" applyNumberFormat="1" applyFont="1" applyFill="1" applyBorder="1" applyAlignment="1" quotePrefix="1">
      <alignment horizontal="center"/>
    </xf>
    <xf numFmtId="4" fontId="3" fillId="2" borderId="0" xfId="0" applyNumberFormat="1" applyFont="1" applyFill="1" applyBorder="1" applyAlignment="1" quotePrefix="1">
      <alignment horizontal="center" vertical="center"/>
    </xf>
    <xf numFmtId="174" fontId="1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43" fontId="1" fillId="2" borderId="0" xfId="20" applyFont="1" applyFill="1" applyBorder="1" applyAlignment="1">
      <alignment/>
    </xf>
    <xf numFmtId="38" fontId="3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2" xfId="0" applyFont="1" applyFill="1" applyBorder="1" applyAlignment="1" quotePrefix="1">
      <alignment/>
    </xf>
    <xf numFmtId="38" fontId="3" fillId="2" borderId="3" xfId="20" applyNumberFormat="1" applyFont="1" applyFill="1" applyBorder="1" applyAlignment="1">
      <alignment/>
    </xf>
    <xf numFmtId="171" fontId="3" fillId="2" borderId="3" xfId="20" applyNumberFormat="1" applyFont="1" applyFill="1" applyBorder="1" applyAlignment="1">
      <alignment/>
    </xf>
    <xf numFmtId="172" fontId="3" fillId="2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3" fillId="0" borderId="3" xfId="20" applyNumberFormat="1" applyFont="1" applyFill="1" applyBorder="1" applyAlignment="1">
      <alignment horizontal="right"/>
    </xf>
    <xf numFmtId="38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4" fontId="3" fillId="0" borderId="3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71" fontId="1" fillId="2" borderId="0" xfId="20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2" borderId="5" xfId="0" applyFont="1" applyFill="1" applyBorder="1" applyAlignment="1">
      <alignment/>
    </xf>
    <xf numFmtId="38" fontId="3" fillId="2" borderId="0" xfId="20" applyNumberFormat="1" applyFont="1" applyFill="1" applyBorder="1" applyAlignment="1">
      <alignment/>
    </xf>
    <xf numFmtId="171" fontId="3" fillId="2" borderId="0" xfId="2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/>
    </xf>
    <xf numFmtId="38" fontId="3" fillId="0" borderId="8" xfId="20" applyNumberFormat="1" applyFont="1" applyBorder="1" applyAlignment="1">
      <alignment/>
    </xf>
    <xf numFmtId="171" fontId="3" fillId="2" borderId="8" xfId="20" applyNumberFormat="1" applyFont="1" applyFill="1" applyBorder="1" applyAlignment="1">
      <alignment/>
    </xf>
    <xf numFmtId="172" fontId="3" fillId="2" borderId="8" xfId="0" applyNumberFormat="1" applyFont="1" applyFill="1" applyBorder="1" applyAlignment="1">
      <alignment/>
    </xf>
    <xf numFmtId="3" fontId="3" fillId="0" borderId="8" xfId="2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8" fontId="3" fillId="0" borderId="8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4" fontId="3" fillId="0" borderId="8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38" fontId="3" fillId="2" borderId="10" xfId="2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3" fontId="3" fillId="0" borderId="2" xfId="20" applyNumberFormat="1" applyFont="1" applyFill="1" applyBorder="1" applyAlignment="1">
      <alignment horizontal="center"/>
    </xf>
    <xf numFmtId="3" fontId="3" fillId="0" borderId="10" xfId="20" applyNumberFormat="1" applyFont="1" applyFill="1" applyBorder="1" applyAlignment="1">
      <alignment horizontal="center"/>
    </xf>
    <xf numFmtId="38" fontId="3" fillId="2" borderId="10" xfId="0" applyNumberFormat="1" applyFont="1" applyFill="1" applyBorder="1" applyAlignment="1">
      <alignment horizontal="center"/>
    </xf>
    <xf numFmtId="172" fontId="3" fillId="2" borderId="10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38" fontId="3" fillId="2" borderId="11" xfId="20" applyNumberFormat="1" applyFont="1" applyFill="1" applyBorder="1" applyAlignment="1" quotePrefix="1">
      <alignment horizontal="center"/>
    </xf>
    <xf numFmtId="3" fontId="3" fillId="0" borderId="5" xfId="20" applyNumberFormat="1" applyFont="1" applyFill="1" applyBorder="1" applyAlignment="1" quotePrefix="1">
      <alignment horizontal="center"/>
    </xf>
    <xf numFmtId="3" fontId="3" fillId="2" borderId="5" xfId="20" applyNumberFormat="1" applyFont="1" applyFill="1" applyBorder="1" applyAlignment="1" quotePrefix="1">
      <alignment horizont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/>
    </xf>
    <xf numFmtId="38" fontId="3" fillId="2" borderId="12" xfId="20" applyNumberFormat="1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center"/>
    </xf>
    <xf numFmtId="3" fontId="3" fillId="0" borderId="7" xfId="20" applyNumberFormat="1" applyFont="1" applyFill="1" applyBorder="1" applyAlignment="1" quotePrefix="1">
      <alignment horizontal="center"/>
    </xf>
    <xf numFmtId="3" fontId="3" fillId="0" borderId="12" xfId="20" applyNumberFormat="1" applyFont="1" applyFill="1" applyBorder="1" applyAlignment="1">
      <alignment horizontal="center"/>
    </xf>
    <xf numFmtId="38" fontId="3" fillId="2" borderId="12" xfId="0" applyNumberFormat="1" applyFont="1" applyFill="1" applyBorder="1" applyAlignment="1">
      <alignment horizontal="center"/>
    </xf>
    <xf numFmtId="172" fontId="3" fillId="2" borderId="12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38" fontId="3" fillId="2" borderId="3" xfId="20" applyNumberFormat="1" applyFont="1" applyFill="1" applyBorder="1" applyAlignment="1">
      <alignment horizontal="center"/>
    </xf>
    <xf numFmtId="171" fontId="3" fillId="2" borderId="3" xfId="20" applyNumberFormat="1" applyFont="1" applyFill="1" applyBorder="1" applyAlignment="1" quotePrefix="1">
      <alignment horizontal="center"/>
    </xf>
    <xf numFmtId="172" fontId="3" fillId="2" borderId="3" xfId="0" applyNumberFormat="1" applyFont="1" applyFill="1" applyBorder="1" applyAlignment="1">
      <alignment horizontal="center"/>
    </xf>
    <xf numFmtId="3" fontId="3" fillId="0" borderId="3" xfId="20" applyNumberFormat="1" applyFont="1" applyFill="1" applyBorder="1" applyAlignment="1">
      <alignment/>
    </xf>
    <xf numFmtId="38" fontId="3" fillId="2" borderId="3" xfId="0" applyNumberFormat="1" applyFont="1" applyFill="1" applyBorder="1" applyAlignment="1">
      <alignment horizontal="center"/>
    </xf>
    <xf numFmtId="172" fontId="3" fillId="2" borderId="3" xfId="0" applyNumberFormat="1" applyFont="1" applyFill="1" applyBorder="1" applyAlignment="1" quotePrefix="1">
      <alignment horizontal="center"/>
    </xf>
    <xf numFmtId="4" fontId="3" fillId="2" borderId="3" xfId="0" applyNumberFormat="1" applyFont="1" applyFill="1" applyBorder="1" applyAlignment="1" quotePrefix="1">
      <alignment horizontal="center" vertical="center"/>
    </xf>
    <xf numFmtId="4" fontId="3" fillId="2" borderId="4" xfId="0" applyNumberFormat="1" applyFont="1" applyFill="1" applyBorder="1" applyAlignment="1" quotePrefix="1">
      <alignment horizontal="center" vertical="center"/>
    </xf>
    <xf numFmtId="174" fontId="1" fillId="2" borderId="0" xfId="0" applyNumberFormat="1" applyFont="1" applyFill="1" applyAlignment="1">
      <alignment/>
    </xf>
    <xf numFmtId="172" fontId="1" fillId="2" borderId="0" xfId="0" applyNumberFormat="1" applyFont="1" applyFill="1" applyAlignment="1">
      <alignment/>
    </xf>
    <xf numFmtId="38" fontId="3" fillId="2" borderId="8" xfId="20" applyNumberFormat="1" applyFont="1" applyFill="1" applyBorder="1" applyAlignment="1">
      <alignment horizontal="center"/>
    </xf>
    <xf numFmtId="171" fontId="3" fillId="2" borderId="8" xfId="20" applyNumberFormat="1" applyFont="1" applyFill="1" applyBorder="1" applyAlignment="1" quotePrefix="1">
      <alignment horizontal="center"/>
    </xf>
    <xf numFmtId="172" fontId="3" fillId="2" borderId="8" xfId="0" applyNumberFormat="1" applyFont="1" applyFill="1" applyBorder="1" applyAlignment="1">
      <alignment horizontal="center"/>
    </xf>
    <xf numFmtId="3" fontId="3" fillId="0" borderId="8" xfId="20" applyNumberFormat="1" applyFont="1" applyFill="1" applyBorder="1" applyAlignment="1">
      <alignment horizontal="center"/>
    </xf>
    <xf numFmtId="38" fontId="3" fillId="2" borderId="8" xfId="0" applyNumberFormat="1" applyFont="1" applyFill="1" applyBorder="1" applyAlignment="1">
      <alignment horizontal="center"/>
    </xf>
    <xf numFmtId="172" fontId="3" fillId="2" borderId="8" xfId="0" applyNumberFormat="1" applyFont="1" applyFill="1" applyBorder="1" applyAlignment="1" quotePrefix="1">
      <alignment horizontal="center"/>
    </xf>
    <xf numFmtId="4" fontId="3" fillId="2" borderId="8" xfId="0" applyNumberFormat="1" applyFont="1" applyFill="1" applyBorder="1" applyAlignment="1" quotePrefix="1">
      <alignment horizontal="center" vertical="center"/>
    </xf>
    <xf numFmtId="4" fontId="3" fillId="2" borderId="9" xfId="0" applyNumberFormat="1" applyFont="1" applyFill="1" applyBorder="1" applyAlignment="1" quotePrefix="1">
      <alignment horizontal="center" vertical="center"/>
    </xf>
    <xf numFmtId="0" fontId="1" fillId="0" borderId="0" xfId="0" applyFont="1" applyAlignment="1">
      <alignment/>
    </xf>
    <xf numFmtId="38" fontId="3" fillId="2" borderId="1" xfId="20" applyNumberFormat="1" applyFont="1" applyFill="1" applyBorder="1" applyAlignment="1">
      <alignment/>
    </xf>
    <xf numFmtId="171" fontId="3" fillId="2" borderId="13" xfId="20" applyNumberFormat="1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38" fontId="3" fillId="0" borderId="2" xfId="20" applyNumberFormat="1" applyFont="1" applyBorder="1" applyAlignment="1">
      <alignment/>
    </xf>
    <xf numFmtId="4" fontId="3" fillId="2" borderId="2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172" fontId="2" fillId="2" borderId="0" xfId="0" applyNumberFormat="1" applyFont="1" applyFill="1" applyAlignment="1">
      <alignment horizontal="right"/>
    </xf>
    <xf numFmtId="172" fontId="2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71" fontId="3" fillId="2" borderId="1" xfId="2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3" fontId="3" fillId="0" borderId="1" xfId="0" applyNumberFormat="1" applyFont="1" applyBorder="1" applyAlignment="1">
      <alignment/>
    </xf>
    <xf numFmtId="174" fontId="3" fillId="2" borderId="1" xfId="20" applyNumberFormat="1" applyFont="1" applyFill="1" applyBorder="1" applyAlignment="1">
      <alignment/>
    </xf>
    <xf numFmtId="172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3" fontId="3" fillId="0" borderId="0" xfId="20" applyNumberFormat="1" applyFont="1" applyFill="1" applyBorder="1" applyAlignment="1">
      <alignment/>
    </xf>
    <xf numFmtId="38" fontId="3" fillId="0" borderId="3" xfId="20" applyNumberFormat="1" applyFont="1" applyBorder="1" applyAlignment="1">
      <alignment/>
    </xf>
    <xf numFmtId="174" fontId="3" fillId="0" borderId="3" xfId="20" applyNumberFormat="1" applyFont="1" applyBorder="1" applyAlignment="1">
      <alignment/>
    </xf>
    <xf numFmtId="172" fontId="3" fillId="0" borderId="3" xfId="20" applyNumberFormat="1" applyFont="1" applyBorder="1" applyAlignment="1">
      <alignment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174" fontId="3" fillId="0" borderId="8" xfId="20" applyNumberFormat="1" applyFont="1" applyBorder="1" applyAlignment="1">
      <alignment/>
    </xf>
    <xf numFmtId="172" fontId="3" fillId="0" borderId="8" xfId="20" applyNumberFormat="1" applyFont="1" applyBorder="1" applyAlignment="1">
      <alignment/>
    </xf>
    <xf numFmtId="4" fontId="3" fillId="2" borderId="8" xfId="0" applyNumberFormat="1" applyFont="1" applyFill="1" applyBorder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38" fontId="3" fillId="0" borderId="14" xfId="2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38" fontId="3" fillId="2" borderId="14" xfId="20" applyNumberFormat="1" applyFont="1" applyFill="1" applyBorder="1" applyAlignment="1">
      <alignment/>
    </xf>
    <xf numFmtId="172" fontId="3" fillId="2" borderId="13" xfId="0" applyNumberFormat="1" applyFont="1" applyFill="1" applyBorder="1" applyAlignment="1">
      <alignment/>
    </xf>
    <xf numFmtId="38" fontId="3" fillId="0" borderId="15" xfId="20" applyNumberFormat="1" applyFont="1" applyBorder="1" applyAlignment="1">
      <alignment/>
    </xf>
    <xf numFmtId="4" fontId="3" fillId="2" borderId="1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/>
    </xf>
    <xf numFmtId="4" fontId="3" fillId="2" borderId="6" xfId="0" applyNumberFormat="1" applyFont="1" applyFill="1" applyBorder="1" applyAlignment="1">
      <alignment horizontal="right"/>
    </xf>
    <xf numFmtId="174" fontId="3" fillId="0" borderId="1" xfId="2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8" fontId="3" fillId="2" borderId="8" xfId="2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20" applyNumberFormat="1" applyFont="1" applyFill="1" applyBorder="1" applyAlignment="1">
      <alignment/>
    </xf>
    <xf numFmtId="174" fontId="3" fillId="0" borderId="2" xfId="20" applyNumberFormat="1" applyFont="1" applyBorder="1" applyAlignment="1">
      <alignment/>
    </xf>
    <xf numFmtId="172" fontId="3" fillId="0" borderId="2" xfId="20" applyNumberFormat="1" applyFont="1" applyBorder="1" applyAlignment="1">
      <alignment/>
    </xf>
    <xf numFmtId="38" fontId="3" fillId="0" borderId="1" xfId="20" applyNumberFormat="1" applyFont="1" applyBorder="1" applyAlignment="1">
      <alignment/>
    </xf>
    <xf numFmtId="174" fontId="1" fillId="2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 quotePrefix="1">
      <alignment/>
    </xf>
    <xf numFmtId="172" fontId="3" fillId="2" borderId="1" xfId="0" applyNumberFormat="1" applyFont="1" applyFill="1" applyBorder="1" applyAlignment="1">
      <alignment horizontal="right"/>
    </xf>
    <xf numFmtId="43" fontId="1" fillId="2" borderId="0" xfId="20" applyFont="1" applyFill="1" applyAlignment="1">
      <alignment/>
    </xf>
    <xf numFmtId="173" fontId="3" fillId="0" borderId="1" xfId="0" applyNumberFormat="1" applyFont="1" applyBorder="1" applyAlignment="1" quotePrefix="1">
      <alignment/>
    </xf>
    <xf numFmtId="174" fontId="3" fillId="2" borderId="13" xfId="20" applyNumberFormat="1" applyFont="1" applyFill="1" applyBorder="1" applyAlignment="1">
      <alignment/>
    </xf>
    <xf numFmtId="172" fontId="3" fillId="2" borderId="13" xfId="20" applyNumberFormat="1" applyFont="1" applyFill="1" applyBorder="1" applyAlignment="1">
      <alignment/>
    </xf>
    <xf numFmtId="172" fontId="3" fillId="0" borderId="1" xfId="20" applyNumberFormat="1" applyFont="1" applyBorder="1" applyAlignment="1">
      <alignment/>
    </xf>
    <xf numFmtId="38" fontId="3" fillId="2" borderId="10" xfId="20" applyNumberFormat="1" applyFont="1" applyFill="1" applyBorder="1" applyAlignment="1">
      <alignment/>
    </xf>
    <xf numFmtId="173" fontId="3" fillId="0" borderId="1" xfId="2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2" borderId="13" xfId="0" applyFont="1" applyFill="1" applyBorder="1" applyAlignment="1">
      <alignment horizontal="center"/>
    </xf>
    <xf numFmtId="38" fontId="3" fillId="2" borderId="1" xfId="20" applyNumberFormat="1" applyFont="1" applyFill="1" applyBorder="1" applyAlignment="1">
      <alignment horizontal="right"/>
    </xf>
    <xf numFmtId="175" fontId="3" fillId="2" borderId="1" xfId="20" applyNumberFormat="1" applyFont="1" applyFill="1" applyBorder="1" applyAlignment="1">
      <alignment horizontal="right"/>
    </xf>
    <xf numFmtId="3" fontId="3" fillId="0" borderId="1" xfId="20" applyNumberFormat="1" applyFont="1" applyFill="1" applyBorder="1" applyAlignment="1">
      <alignment horizontal="right"/>
    </xf>
    <xf numFmtId="171" fontId="3" fillId="2" borderId="1" xfId="20" applyNumberFormat="1" applyFont="1" applyFill="1" applyBorder="1" applyAlignment="1">
      <alignment horizontal="right"/>
    </xf>
    <xf numFmtId="4" fontId="3" fillId="2" borderId="13" xfId="0" applyNumberFormat="1" applyFont="1" applyFill="1" applyBorder="1" applyAlignment="1" quotePrefix="1">
      <alignment horizontal="right" vertical="center"/>
    </xf>
    <xf numFmtId="4" fontId="3" fillId="2" borderId="1" xfId="0" applyNumberFormat="1" applyFont="1" applyFill="1" applyBorder="1" applyAlignment="1" quotePrefix="1">
      <alignment horizontal="right" vertical="center"/>
    </xf>
    <xf numFmtId="0" fontId="1" fillId="2" borderId="1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38" fontId="3" fillId="2" borderId="0" xfId="20" applyNumberFormat="1" applyFont="1" applyFill="1" applyBorder="1" applyAlignment="1">
      <alignment horizontal="right"/>
    </xf>
    <xf numFmtId="171" fontId="3" fillId="2" borderId="0" xfId="2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quotePrefix="1">
      <alignment horizontal="right" vertical="center"/>
    </xf>
    <xf numFmtId="4" fontId="3" fillId="2" borderId="14" xfId="0" applyNumberFormat="1" applyFont="1" applyFill="1" applyBorder="1" applyAlignment="1" quotePrefix="1">
      <alignment horizontal="right" vertical="center"/>
    </xf>
    <xf numFmtId="0" fontId="3" fillId="2" borderId="0" xfId="0" applyFont="1" applyFill="1" applyBorder="1" applyAlignment="1">
      <alignment/>
    </xf>
    <xf numFmtId="171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38" fontId="3" fillId="2" borderId="0" xfId="20" applyNumberFormat="1" applyFont="1" applyFill="1" applyAlignment="1">
      <alignment/>
    </xf>
    <xf numFmtId="171" fontId="3" fillId="2" borderId="0" xfId="2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3" fontId="3" fillId="0" borderId="0" xfId="20" applyNumberFormat="1" applyFont="1" applyFill="1" applyAlignment="1">
      <alignment horizontal="right"/>
    </xf>
    <xf numFmtId="38" fontId="3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 horizontal="right"/>
    </xf>
    <xf numFmtId="171" fontId="3" fillId="2" borderId="10" xfId="20" applyNumberFormat="1" applyFont="1" applyFill="1" applyBorder="1" applyAlignment="1">
      <alignment horizontal="center"/>
    </xf>
    <xf numFmtId="171" fontId="3" fillId="2" borderId="11" xfId="20" applyNumberFormat="1" applyFont="1" applyFill="1" applyBorder="1" applyAlignment="1">
      <alignment horizontal="center"/>
    </xf>
    <xf numFmtId="38" fontId="3" fillId="2" borderId="12" xfId="20" applyNumberFormat="1" applyFont="1" applyFill="1" applyBorder="1" applyAlignment="1" quotePrefix="1">
      <alignment horizontal="center"/>
    </xf>
    <xf numFmtId="172" fontId="3" fillId="2" borderId="12" xfId="0" applyNumberFormat="1" applyFont="1" applyFill="1" applyBorder="1" applyAlignment="1" quotePrefix="1">
      <alignment horizontal="center"/>
    </xf>
    <xf numFmtId="172" fontId="3" fillId="2" borderId="11" xfId="0" applyNumberFormat="1" applyFont="1" applyFill="1" applyBorder="1" applyAlignment="1">
      <alignment horizontal="center"/>
    </xf>
    <xf numFmtId="3" fontId="3" fillId="2" borderId="12" xfId="20" applyNumberFormat="1" applyFont="1" applyFill="1" applyBorder="1" applyAlignment="1" quotePrefix="1">
      <alignment horizontal="center"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20" applyNumberFormat="1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/>
    </xf>
    <xf numFmtId="173" fontId="0" fillId="0" borderId="1" xfId="2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Border="1" applyAlignment="1" quotePrefix="1">
      <alignment/>
    </xf>
    <xf numFmtId="173" fontId="0" fillId="0" borderId="0" xfId="2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2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171" fontId="3" fillId="2" borderId="10" xfId="20" applyNumberFormat="1" applyFont="1" applyFill="1" applyBorder="1" applyAlignment="1">
      <alignment/>
    </xf>
    <xf numFmtId="171" fontId="3" fillId="2" borderId="2" xfId="20" applyNumberFormat="1" applyFont="1" applyFill="1" applyBorder="1" applyAlignment="1">
      <alignment/>
    </xf>
    <xf numFmtId="172" fontId="3" fillId="2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173" fontId="0" fillId="0" borderId="10" xfId="20" applyNumberFormat="1" applyFont="1" applyBorder="1" applyAlignment="1">
      <alignment/>
    </xf>
    <xf numFmtId="38" fontId="3" fillId="0" borderId="4" xfId="20" applyNumberFormat="1" applyFont="1" applyBorder="1" applyAlignment="1">
      <alignment/>
    </xf>
    <xf numFmtId="174" fontId="3" fillId="0" borderId="10" xfId="20" applyNumberFormat="1" applyFont="1" applyBorder="1" applyAlignment="1">
      <alignment/>
    </xf>
    <xf numFmtId="38" fontId="3" fillId="3" borderId="0" xfId="20" applyNumberFormat="1" applyFont="1" applyFill="1" applyBorder="1" applyAlignment="1">
      <alignment/>
    </xf>
    <xf numFmtId="38" fontId="3" fillId="0" borderId="10" xfId="2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3" fontId="0" fillId="0" borderId="13" xfId="2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/>
    </xf>
    <xf numFmtId="0" fontId="10" fillId="2" borderId="16" xfId="0" applyFont="1" applyFill="1" applyBorder="1" applyAlignment="1">
      <alignment horizontal="center"/>
    </xf>
    <xf numFmtId="172" fontId="10" fillId="2" borderId="17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172" fontId="9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72" fontId="9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93"/>
  <sheetViews>
    <sheetView tabSelected="1" view="pageBreakPreview" zoomScale="60" zoomScaleNormal="56" workbookViewId="0" topLeftCell="E1">
      <selection activeCell="I4" sqref="I4"/>
    </sheetView>
  </sheetViews>
  <sheetFormatPr defaultColWidth="9.140625" defaultRowHeight="12.75"/>
  <cols>
    <col min="1" max="2" width="3.140625" style="39" bestFit="1" customWidth="1"/>
    <col min="3" max="3" width="34.00390625" style="202" customWidth="1"/>
    <col min="4" max="4" width="13.8515625" style="36" customWidth="1"/>
    <col min="5" max="5" width="16.421875" style="36" customWidth="1"/>
    <col min="6" max="6" width="26.421875" style="185" customWidth="1"/>
    <col min="7" max="7" width="15.00390625" style="186" bestFit="1" customWidth="1"/>
    <col min="8" max="8" width="10.57421875" style="187" customWidth="1"/>
    <col min="9" max="9" width="10.8515625" style="188" customWidth="1"/>
    <col min="10" max="10" width="10.28125" style="188" customWidth="1"/>
    <col min="11" max="11" width="15.140625" style="189" bestFit="1" customWidth="1"/>
    <col min="12" max="12" width="15.57421875" style="189" customWidth="1"/>
    <col min="13" max="13" width="17.140625" style="190" customWidth="1"/>
    <col min="14" max="14" width="11.140625" style="188" bestFit="1" customWidth="1"/>
    <col min="15" max="15" width="11.00390625" style="188" customWidth="1"/>
    <col min="16" max="16" width="10.28125" style="188" customWidth="1"/>
    <col min="17" max="17" width="10.8515625" style="191" customWidth="1"/>
    <col min="18" max="18" width="12.57421875" style="191" customWidth="1"/>
    <col min="19" max="19" width="20.7109375" style="52" customWidth="1"/>
    <col min="20" max="20" width="20.7109375" style="53" customWidth="1"/>
    <col min="21" max="25" width="20.7109375" style="39" customWidth="1"/>
    <col min="26" max="85" width="20.7109375" style="54" customWidth="1"/>
    <col min="86" max="16384" width="20.7109375" style="37" customWidth="1"/>
  </cols>
  <sheetData>
    <row r="1" spans="1:23" ht="13.5" customHeight="1">
      <c r="A1" s="39">
        <v>0</v>
      </c>
      <c r="B1" s="39">
        <v>1</v>
      </c>
      <c r="C1" s="36"/>
      <c r="D1" s="198"/>
      <c r="E1" s="198"/>
      <c r="F1" s="40" t="s">
        <v>355</v>
      </c>
      <c r="G1" s="41"/>
      <c r="H1" s="42"/>
      <c r="I1" s="43"/>
      <c r="J1" s="44"/>
      <c r="K1" s="45" t="s">
        <v>370</v>
      </c>
      <c r="L1" s="46"/>
      <c r="M1" s="47" t="s">
        <v>372</v>
      </c>
      <c r="N1" s="48"/>
      <c r="O1" s="48"/>
      <c r="P1" s="49"/>
      <c r="Q1" s="50"/>
      <c r="R1" s="51"/>
      <c r="W1" s="2"/>
    </row>
    <row r="2" spans="1:23" ht="13.5" customHeight="1">
      <c r="A2" s="39">
        <v>0</v>
      </c>
      <c r="B2" s="39">
        <v>2</v>
      </c>
      <c r="C2" s="36"/>
      <c r="D2" s="198"/>
      <c r="E2" s="198"/>
      <c r="F2" s="55" t="s">
        <v>0</v>
      </c>
      <c r="G2" s="56"/>
      <c r="H2" s="57"/>
      <c r="I2" s="8"/>
      <c r="J2" s="8"/>
      <c r="K2" s="9"/>
      <c r="L2" s="9"/>
      <c r="M2" s="10"/>
      <c r="N2" s="7"/>
      <c r="O2" s="7"/>
      <c r="P2" s="7"/>
      <c r="Q2" s="11"/>
      <c r="R2" s="58"/>
      <c r="W2" s="2"/>
    </row>
    <row r="3" spans="1:23" ht="13.5" customHeight="1">
      <c r="A3" s="39">
        <v>0</v>
      </c>
      <c r="B3" s="39">
        <v>3</v>
      </c>
      <c r="C3" s="36"/>
      <c r="D3" s="198"/>
      <c r="E3" s="198"/>
      <c r="F3" s="55" t="s">
        <v>1</v>
      </c>
      <c r="G3" s="56"/>
      <c r="H3" s="57"/>
      <c r="I3" s="8"/>
      <c r="J3" s="8"/>
      <c r="K3" s="9"/>
      <c r="L3" s="9"/>
      <c r="M3" s="10"/>
      <c r="N3" s="7"/>
      <c r="O3" s="7"/>
      <c r="P3" s="7"/>
      <c r="Q3" s="11"/>
      <c r="R3" s="58"/>
      <c r="W3" s="2"/>
    </row>
    <row r="4" spans="1:23" ht="13.5" customHeight="1">
      <c r="A4" s="39">
        <v>0</v>
      </c>
      <c r="B4" s="39">
        <v>4</v>
      </c>
      <c r="C4" s="36"/>
      <c r="D4" s="198"/>
      <c r="E4" s="198"/>
      <c r="F4" s="55" t="s">
        <v>2</v>
      </c>
      <c r="G4" s="56"/>
      <c r="H4" s="57"/>
      <c r="I4" s="8"/>
      <c r="J4" s="8"/>
      <c r="K4" s="9"/>
      <c r="L4" s="9"/>
      <c r="M4" s="10"/>
      <c r="N4" s="7"/>
      <c r="O4" s="7"/>
      <c r="P4" s="7"/>
      <c r="Q4" s="11"/>
      <c r="R4" s="58"/>
      <c r="W4" s="2"/>
    </row>
    <row r="5" spans="1:23" ht="13.5" customHeight="1">
      <c r="A5" s="39">
        <v>0</v>
      </c>
      <c r="B5" s="39">
        <v>5</v>
      </c>
      <c r="C5" s="36"/>
      <c r="D5" s="198"/>
      <c r="E5" s="198"/>
      <c r="F5" s="55"/>
      <c r="G5" s="56"/>
      <c r="H5" s="57"/>
      <c r="I5" s="8"/>
      <c r="J5" s="8"/>
      <c r="K5" s="9"/>
      <c r="L5" s="9"/>
      <c r="M5" s="10"/>
      <c r="N5" s="7"/>
      <c r="O5" s="7"/>
      <c r="P5" s="7"/>
      <c r="Q5" s="11"/>
      <c r="R5" s="58"/>
      <c r="W5" s="2"/>
    </row>
    <row r="6" spans="1:23" ht="13.5" customHeight="1">
      <c r="A6" s="39">
        <v>0</v>
      </c>
      <c r="B6" s="39">
        <v>6</v>
      </c>
      <c r="C6" s="36"/>
      <c r="D6" s="198"/>
      <c r="E6" s="198"/>
      <c r="F6" s="55" t="s">
        <v>367</v>
      </c>
      <c r="G6" s="56"/>
      <c r="H6" s="57"/>
      <c r="I6" s="8"/>
      <c r="J6" s="8"/>
      <c r="K6" s="9"/>
      <c r="L6" s="9"/>
      <c r="M6" s="10"/>
      <c r="N6" s="7"/>
      <c r="O6" s="7"/>
      <c r="P6" s="7"/>
      <c r="Q6" s="11"/>
      <c r="R6" s="58"/>
      <c r="W6" s="2"/>
    </row>
    <row r="7" spans="1:23" ht="13.5" customHeight="1">
      <c r="A7" s="39">
        <v>0</v>
      </c>
      <c r="B7" s="39">
        <v>7</v>
      </c>
      <c r="C7" s="36"/>
      <c r="D7" s="198"/>
      <c r="E7" s="198"/>
      <c r="F7" s="55" t="s">
        <v>362</v>
      </c>
      <c r="G7" s="56"/>
      <c r="H7" s="57"/>
      <c r="I7" s="8"/>
      <c r="J7" s="8"/>
      <c r="K7" s="9"/>
      <c r="L7" s="9"/>
      <c r="M7" s="10"/>
      <c r="N7" s="7"/>
      <c r="O7" s="7"/>
      <c r="P7" s="7"/>
      <c r="Q7" s="11"/>
      <c r="R7" s="58"/>
      <c r="W7" s="2"/>
    </row>
    <row r="8" spans="1:23" ht="13.5" customHeight="1">
      <c r="A8" s="39">
        <v>0</v>
      </c>
      <c r="B8" s="39">
        <v>8</v>
      </c>
      <c r="C8" s="36"/>
      <c r="D8" s="198"/>
      <c r="E8" s="198"/>
      <c r="F8" s="55"/>
      <c r="G8" s="56"/>
      <c r="H8" s="57"/>
      <c r="I8" s="8"/>
      <c r="J8" s="8"/>
      <c r="K8" s="9"/>
      <c r="L8" s="9"/>
      <c r="M8" s="10"/>
      <c r="N8" s="7"/>
      <c r="O8" s="7"/>
      <c r="P8" s="7"/>
      <c r="Q8" s="11"/>
      <c r="R8" s="58"/>
      <c r="W8" s="2"/>
    </row>
    <row r="9" spans="1:23" ht="13.5" customHeight="1">
      <c r="A9" s="39">
        <v>0</v>
      </c>
      <c r="B9" s="39">
        <v>9</v>
      </c>
      <c r="C9" s="36"/>
      <c r="D9" s="198"/>
      <c r="E9" s="198"/>
      <c r="F9" s="59" t="s">
        <v>369</v>
      </c>
      <c r="G9" s="60"/>
      <c r="H9" s="61"/>
      <c r="I9" s="62"/>
      <c r="J9" s="62"/>
      <c r="K9" s="63"/>
      <c r="L9" s="64"/>
      <c r="M9" s="65"/>
      <c r="N9" s="66"/>
      <c r="O9" s="66"/>
      <c r="P9" s="66"/>
      <c r="Q9" s="67"/>
      <c r="R9" s="68"/>
      <c r="W9" s="2"/>
    </row>
    <row r="10" spans="1:24" ht="13.5" customHeight="1">
      <c r="A10" s="39">
        <v>0</v>
      </c>
      <c r="B10" s="39">
        <v>10</v>
      </c>
      <c r="C10" s="36"/>
      <c r="D10" s="198"/>
      <c r="E10" s="198"/>
      <c r="F10" s="69"/>
      <c r="G10" s="70" t="s">
        <v>3</v>
      </c>
      <c r="H10" s="192" t="s">
        <v>4</v>
      </c>
      <c r="I10" s="75" t="s">
        <v>5</v>
      </c>
      <c r="J10" s="75" t="s">
        <v>6</v>
      </c>
      <c r="K10" s="72" t="s">
        <v>7</v>
      </c>
      <c r="L10" s="73" t="s">
        <v>8</v>
      </c>
      <c r="M10" s="74" t="s">
        <v>3</v>
      </c>
      <c r="N10" s="75" t="s">
        <v>4</v>
      </c>
      <c r="O10" s="71" t="s">
        <v>5</v>
      </c>
      <c r="P10" s="75" t="s">
        <v>6</v>
      </c>
      <c r="Q10" s="76" t="s">
        <v>9</v>
      </c>
      <c r="R10" s="77" t="s">
        <v>9</v>
      </c>
      <c r="S10" s="3"/>
      <c r="T10" s="53" t="s">
        <v>6</v>
      </c>
      <c r="U10" s="39" t="s">
        <v>6</v>
      </c>
      <c r="V10" s="52" t="s">
        <v>10</v>
      </c>
      <c r="W10" s="2" t="s">
        <v>3</v>
      </c>
      <c r="X10" s="39" t="s">
        <v>4</v>
      </c>
    </row>
    <row r="11" spans="1:24" ht="13.5" customHeight="1">
      <c r="A11" s="39">
        <v>0</v>
      </c>
      <c r="B11" s="39">
        <v>11</v>
      </c>
      <c r="C11" s="36"/>
      <c r="D11" s="198"/>
      <c r="E11" s="198"/>
      <c r="F11" s="78" t="s">
        <v>11</v>
      </c>
      <c r="G11" s="79">
        <v>2000</v>
      </c>
      <c r="H11" s="193" t="s">
        <v>12</v>
      </c>
      <c r="I11" s="79">
        <v>2000</v>
      </c>
      <c r="J11" s="79">
        <v>2000</v>
      </c>
      <c r="K11" s="80">
        <v>2001</v>
      </c>
      <c r="L11" s="80">
        <v>2001</v>
      </c>
      <c r="M11" s="81">
        <v>2001</v>
      </c>
      <c r="N11" s="196" t="s">
        <v>12</v>
      </c>
      <c r="O11" s="81">
        <v>2001</v>
      </c>
      <c r="P11" s="81">
        <v>2001</v>
      </c>
      <c r="Q11" s="82" t="s">
        <v>5</v>
      </c>
      <c r="R11" s="83" t="s">
        <v>6</v>
      </c>
      <c r="S11" s="3"/>
      <c r="T11" s="53" t="s">
        <v>13</v>
      </c>
      <c r="U11" s="39">
        <f>15/293</f>
        <v>0.051194539249146756</v>
      </c>
      <c r="V11" s="39">
        <f>15/293</f>
        <v>0.051194539249146756</v>
      </c>
      <c r="W11" s="4" t="s">
        <v>14</v>
      </c>
      <c r="X11" s="39" t="s">
        <v>12</v>
      </c>
    </row>
    <row r="12" spans="1:24" ht="13.5" customHeight="1">
      <c r="A12" s="39">
        <v>0</v>
      </c>
      <c r="B12" s="39">
        <v>12</v>
      </c>
      <c r="C12" s="36"/>
      <c r="D12" s="198"/>
      <c r="E12" s="198"/>
      <c r="F12" s="84"/>
      <c r="G12" s="85" t="s">
        <v>15</v>
      </c>
      <c r="H12" s="194">
        <v>2000</v>
      </c>
      <c r="I12" s="195"/>
      <c r="J12" s="90"/>
      <c r="K12" s="87" t="s">
        <v>15</v>
      </c>
      <c r="L12" s="88" t="s">
        <v>15</v>
      </c>
      <c r="M12" s="89" t="s">
        <v>15</v>
      </c>
      <c r="N12" s="197">
        <v>2001</v>
      </c>
      <c r="O12" s="86"/>
      <c r="P12" s="90"/>
      <c r="Q12" s="91" t="s">
        <v>365</v>
      </c>
      <c r="R12" s="92" t="s">
        <v>366</v>
      </c>
      <c r="S12" s="5"/>
      <c r="W12" s="2" t="s">
        <v>15</v>
      </c>
      <c r="X12" s="39" t="s">
        <v>14</v>
      </c>
    </row>
    <row r="13" spans="1:23" ht="13.5" customHeight="1">
      <c r="A13" s="39">
        <v>0</v>
      </c>
      <c r="B13" s="39">
        <v>12</v>
      </c>
      <c r="C13" s="36"/>
      <c r="D13" s="198"/>
      <c r="E13" s="198"/>
      <c r="F13" s="93"/>
      <c r="G13" s="94"/>
      <c r="H13" s="95"/>
      <c r="I13" s="96"/>
      <c r="J13" s="96"/>
      <c r="K13" s="97"/>
      <c r="L13" s="97"/>
      <c r="M13" s="98"/>
      <c r="N13" s="99"/>
      <c r="O13" s="96"/>
      <c r="P13" s="96"/>
      <c r="Q13" s="100"/>
      <c r="R13" s="101"/>
      <c r="S13" s="5"/>
      <c r="U13" s="102">
        <v>2.0389</v>
      </c>
      <c r="V13" s="103"/>
      <c r="W13" s="2"/>
    </row>
    <row r="14" spans="1:23" ht="13.5" customHeight="1">
      <c r="A14" s="39">
        <v>0</v>
      </c>
      <c r="B14" s="39">
        <v>12</v>
      </c>
      <c r="C14" s="36"/>
      <c r="D14" s="198"/>
      <c r="E14" s="198"/>
      <c r="F14" s="84" t="s">
        <v>16</v>
      </c>
      <c r="G14" s="104"/>
      <c r="H14" s="105"/>
      <c r="I14" s="106"/>
      <c r="J14" s="106"/>
      <c r="K14" s="107"/>
      <c r="L14" s="107"/>
      <c r="M14" s="108"/>
      <c r="N14" s="109"/>
      <c r="O14" s="106"/>
      <c r="P14" s="106"/>
      <c r="Q14" s="110"/>
      <c r="R14" s="111"/>
      <c r="S14" s="5"/>
      <c r="U14" s="102"/>
      <c r="W14" s="2"/>
    </row>
    <row r="15" spans="1:25" ht="13.5" customHeight="1">
      <c r="A15" s="112">
        <v>1</v>
      </c>
      <c r="B15" s="112">
        <v>2</v>
      </c>
      <c r="C15" s="199" t="s">
        <v>17</v>
      </c>
      <c r="D15" s="200">
        <v>6119578</v>
      </c>
      <c r="E15" s="200">
        <v>54495445</v>
      </c>
      <c r="F15" s="93" t="s">
        <v>17</v>
      </c>
      <c r="G15" s="113">
        <v>45264214</v>
      </c>
      <c r="H15" s="114">
        <v>0.17459</v>
      </c>
      <c r="I15" s="115">
        <v>0.18888</v>
      </c>
      <c r="J15" s="115">
        <v>0.21174</v>
      </c>
      <c r="K15" s="205">
        <v>6119578</v>
      </c>
      <c r="L15" s="205">
        <v>54495445</v>
      </c>
      <c r="M15" s="116">
        <f aca="true" t="shared" si="0" ref="M15:M28">K15+L15</f>
        <v>60615023</v>
      </c>
      <c r="N15" s="115">
        <f>ROUND(M15/$M$369*100,5)</f>
        <v>0.19278</v>
      </c>
      <c r="O15" s="115">
        <f>ROUND((H15+N15)/2,5)</f>
        <v>0.18369</v>
      </c>
      <c r="P15" s="115">
        <f>ROUND((O15*0.85)+$U$11,5)</f>
        <v>0.20733</v>
      </c>
      <c r="Q15" s="117">
        <f aca="true" t="shared" si="1" ref="Q15:Q29">((O15/I15)-1)*100</f>
        <v>-2.7477763659466303</v>
      </c>
      <c r="R15" s="118">
        <f aca="true" t="shared" si="2" ref="R15:R29">((P15/J15)-1)*100</f>
        <v>-2.082742986681796</v>
      </c>
      <c r="S15" s="119"/>
      <c r="T15" s="53">
        <f>ROUND(P15,5)</f>
        <v>0.20733</v>
      </c>
      <c r="U15" s="102">
        <v>0.16374</v>
      </c>
      <c r="W15" s="6">
        <v>2688595</v>
      </c>
      <c r="X15" s="39">
        <v>0.0461024768103253</v>
      </c>
      <c r="Y15" s="39">
        <f aca="true" t="shared" si="3" ref="Y15:Y46">ROUND(X15,5)</f>
        <v>0.0461</v>
      </c>
    </row>
    <row r="16" spans="1:25" ht="13.5" customHeight="1">
      <c r="A16" s="112">
        <v>1</v>
      </c>
      <c r="B16" s="112">
        <v>2</v>
      </c>
      <c r="C16" s="199" t="s">
        <v>18</v>
      </c>
      <c r="D16" s="200">
        <v>1318130</v>
      </c>
      <c r="E16" s="200">
        <v>21879625</v>
      </c>
      <c r="F16" s="93" t="s">
        <v>18</v>
      </c>
      <c r="G16" s="113">
        <v>24992801</v>
      </c>
      <c r="H16" s="114">
        <v>0.0964</v>
      </c>
      <c r="I16" s="115">
        <v>0.0997</v>
      </c>
      <c r="J16" s="115">
        <v>0.13594</v>
      </c>
      <c r="K16" s="205">
        <v>1318130</v>
      </c>
      <c r="L16" s="205">
        <v>21879625</v>
      </c>
      <c r="M16" s="116">
        <f t="shared" si="0"/>
        <v>23197755</v>
      </c>
      <c r="N16" s="115">
        <f aca="true" t="shared" si="4" ref="N16:N28">ROUND(M16/$M$369*100,5)</f>
        <v>0.07378</v>
      </c>
      <c r="O16" s="115">
        <f aca="true" t="shared" si="5" ref="O16:O28">ROUND((H16+N16)/2,5)</f>
        <v>0.08509</v>
      </c>
      <c r="P16" s="115">
        <f aca="true" t="shared" si="6" ref="P16:P28">ROUND((O16*0.85)+$U$11,5)</f>
        <v>0.12352</v>
      </c>
      <c r="Q16" s="117">
        <f t="shared" si="1"/>
        <v>-14.653961885656974</v>
      </c>
      <c r="R16" s="118">
        <f t="shared" si="2"/>
        <v>-9.136383698690597</v>
      </c>
      <c r="S16" s="119"/>
      <c r="T16" s="53">
        <f>ROUND(P16,5)</f>
        <v>0.12352</v>
      </c>
      <c r="U16" s="102">
        <v>0</v>
      </c>
      <c r="W16" s="6">
        <v>6374849</v>
      </c>
      <c r="X16" s="39">
        <v>0.10931223490031985</v>
      </c>
      <c r="Y16" s="39">
        <f t="shared" si="3"/>
        <v>0.10931</v>
      </c>
    </row>
    <row r="17" spans="1:25" ht="13.5" customHeight="1">
      <c r="A17" s="112">
        <v>1</v>
      </c>
      <c r="B17" s="112">
        <v>2</v>
      </c>
      <c r="C17" s="199" t="s">
        <v>19</v>
      </c>
      <c r="D17" s="200">
        <v>1783207</v>
      </c>
      <c r="E17" s="200">
        <v>35181240</v>
      </c>
      <c r="F17" s="93" t="s">
        <v>19</v>
      </c>
      <c r="G17" s="113">
        <v>29610838</v>
      </c>
      <c r="H17" s="114">
        <v>0.11422</v>
      </c>
      <c r="I17" s="115">
        <v>0.12755</v>
      </c>
      <c r="J17" s="115">
        <v>0.15961</v>
      </c>
      <c r="K17" s="205">
        <v>1783207</v>
      </c>
      <c r="L17" s="205">
        <v>35181240</v>
      </c>
      <c r="M17" s="116">
        <f t="shared" si="0"/>
        <v>36964447</v>
      </c>
      <c r="N17" s="115">
        <f t="shared" si="4"/>
        <v>0.11756</v>
      </c>
      <c r="O17" s="115">
        <f t="shared" si="5"/>
        <v>0.11589</v>
      </c>
      <c r="P17" s="115">
        <f t="shared" si="6"/>
        <v>0.1497</v>
      </c>
      <c r="Q17" s="117">
        <f t="shared" si="1"/>
        <v>-9.14151313210505</v>
      </c>
      <c r="R17" s="118">
        <f t="shared" si="2"/>
        <v>-6.208884155128125</v>
      </c>
      <c r="S17" s="119"/>
      <c r="T17" s="53">
        <f>ROUND(P17,5)</f>
        <v>0.1497</v>
      </c>
      <c r="U17" s="102">
        <v>1.10351</v>
      </c>
      <c r="W17" s="6">
        <v>71406621</v>
      </c>
      <c r="X17" s="39">
        <v>1.2244395636963499</v>
      </c>
      <c r="Y17" s="39">
        <f t="shared" si="3"/>
        <v>1.22444</v>
      </c>
    </row>
    <row r="18" spans="1:25" ht="13.5" customHeight="1">
      <c r="A18" s="112">
        <v>1</v>
      </c>
      <c r="B18" s="112">
        <v>2</v>
      </c>
      <c r="C18" s="199" t="s">
        <v>20</v>
      </c>
      <c r="D18" s="200">
        <v>9288087</v>
      </c>
      <c r="E18" s="200">
        <v>2217810191</v>
      </c>
      <c r="F18" s="93" t="s">
        <v>20</v>
      </c>
      <c r="G18" s="113">
        <v>2038015328</v>
      </c>
      <c r="H18" s="114">
        <v>7.86111</v>
      </c>
      <c r="I18" s="115">
        <v>8.0502</v>
      </c>
      <c r="J18" s="115">
        <v>6.8937800000000005</v>
      </c>
      <c r="K18" s="205">
        <v>9288087</v>
      </c>
      <c r="L18" s="205">
        <v>2217810191</v>
      </c>
      <c r="M18" s="116">
        <f t="shared" si="0"/>
        <v>2227098278</v>
      </c>
      <c r="N18" s="115">
        <f>ROUND(M18/$M$369*100,5)</f>
        <v>7.08296</v>
      </c>
      <c r="O18" s="115">
        <f>ROUND((H18+N18)/2,5)</f>
        <v>7.47204</v>
      </c>
      <c r="P18" s="115">
        <f>ROUND((O18*0.85)+$U$11,5)-0.00005</f>
        <v>6.40238</v>
      </c>
      <c r="Q18" s="117">
        <f t="shared" si="1"/>
        <v>-7.181933368115079</v>
      </c>
      <c r="R18" s="118">
        <f t="shared" si="2"/>
        <v>-7.128164809436921</v>
      </c>
      <c r="S18" s="119"/>
      <c r="T18" s="53">
        <f>ROUND(P18,5)</f>
        <v>6.40238</v>
      </c>
      <c r="U18" s="102">
        <v>0.57876</v>
      </c>
      <c r="W18" s="6">
        <v>26844614</v>
      </c>
      <c r="X18" s="39">
        <v>0.46031596220967974</v>
      </c>
      <c r="Y18" s="39">
        <f t="shared" si="3"/>
        <v>0.46032</v>
      </c>
    </row>
    <row r="19" spans="1:25" ht="13.5" customHeight="1">
      <c r="A19" s="112">
        <v>1</v>
      </c>
      <c r="B19" s="112">
        <v>2</v>
      </c>
      <c r="C19" s="199" t="s">
        <v>21</v>
      </c>
      <c r="D19" s="200">
        <v>1853596</v>
      </c>
      <c r="E19" s="200">
        <v>13029561</v>
      </c>
      <c r="F19" s="93" t="s">
        <v>21</v>
      </c>
      <c r="G19" s="113">
        <v>12788101</v>
      </c>
      <c r="H19" s="114">
        <v>0.04933</v>
      </c>
      <c r="I19" s="115">
        <v>0.04255</v>
      </c>
      <c r="J19" s="115">
        <v>0.08736</v>
      </c>
      <c r="K19" s="205">
        <v>1853596</v>
      </c>
      <c r="L19" s="205">
        <v>13029561</v>
      </c>
      <c r="M19" s="116">
        <f t="shared" si="0"/>
        <v>14883157</v>
      </c>
      <c r="N19" s="115">
        <f t="shared" si="4"/>
        <v>0.04733</v>
      </c>
      <c r="O19" s="115">
        <f t="shared" si="5"/>
        <v>0.04833</v>
      </c>
      <c r="P19" s="115">
        <f t="shared" si="6"/>
        <v>0.09228</v>
      </c>
      <c r="Q19" s="117">
        <f t="shared" si="1"/>
        <v>13.584018801410114</v>
      </c>
      <c r="R19" s="118">
        <f t="shared" si="2"/>
        <v>5.631868131868134</v>
      </c>
      <c r="S19" s="120"/>
      <c r="U19" s="102"/>
      <c r="W19" s="6"/>
      <c r="Y19" s="39">
        <f t="shared" si="3"/>
        <v>0</v>
      </c>
    </row>
    <row r="20" spans="1:25" ht="13.5" customHeight="1">
      <c r="A20" s="112">
        <v>1</v>
      </c>
      <c r="B20" s="112">
        <v>2</v>
      </c>
      <c r="C20" s="199" t="s">
        <v>22</v>
      </c>
      <c r="D20" s="200">
        <v>3880458</v>
      </c>
      <c r="E20" s="200">
        <v>648760381</v>
      </c>
      <c r="F20" s="93" t="s">
        <v>22</v>
      </c>
      <c r="G20" s="113">
        <v>585147172</v>
      </c>
      <c r="H20" s="114">
        <v>2.25705</v>
      </c>
      <c r="I20" s="115">
        <v>2.44948</v>
      </c>
      <c r="J20" s="115">
        <v>2.13325</v>
      </c>
      <c r="K20" s="205">
        <v>3880458</v>
      </c>
      <c r="L20" s="205">
        <v>648760381</v>
      </c>
      <c r="M20" s="116">
        <f t="shared" si="0"/>
        <v>652640839</v>
      </c>
      <c r="N20" s="115">
        <f t="shared" si="4"/>
        <v>2.07563</v>
      </c>
      <c r="O20" s="115">
        <f t="shared" si="5"/>
        <v>2.16634</v>
      </c>
      <c r="P20" s="115">
        <f t="shared" si="6"/>
        <v>1.89258</v>
      </c>
      <c r="Q20" s="117">
        <f t="shared" si="1"/>
        <v>-11.559188072570503</v>
      </c>
      <c r="R20" s="118">
        <f t="shared" si="2"/>
        <v>-11.281846947146368</v>
      </c>
      <c r="S20" s="119"/>
      <c r="T20" s="53">
        <f aca="true" t="shared" si="7" ref="T20:T29">ROUND(P20,5)</f>
        <v>1.89258</v>
      </c>
      <c r="U20" s="102">
        <v>0.16665</v>
      </c>
      <c r="W20" s="6">
        <v>7598841</v>
      </c>
      <c r="X20" s="39">
        <v>0.1303005439598932</v>
      </c>
      <c r="Y20" s="39">
        <f t="shared" si="3"/>
        <v>0.1303</v>
      </c>
    </row>
    <row r="21" spans="1:25" ht="13.5" customHeight="1">
      <c r="A21" s="112">
        <v>1</v>
      </c>
      <c r="B21" s="112">
        <v>2</v>
      </c>
      <c r="C21" s="199" t="s">
        <v>23</v>
      </c>
      <c r="D21" s="200">
        <v>2111045</v>
      </c>
      <c r="E21" s="200">
        <v>7077134</v>
      </c>
      <c r="F21" s="93" t="s">
        <v>23</v>
      </c>
      <c r="G21" s="113">
        <v>7964596</v>
      </c>
      <c r="H21" s="114">
        <v>0.03072</v>
      </c>
      <c r="I21" s="115">
        <v>0.03213</v>
      </c>
      <c r="J21" s="115">
        <v>0.07851</v>
      </c>
      <c r="K21" s="205">
        <v>2111045</v>
      </c>
      <c r="L21" s="205">
        <v>7077134</v>
      </c>
      <c r="M21" s="116">
        <f t="shared" si="0"/>
        <v>9188179</v>
      </c>
      <c r="N21" s="115">
        <f t="shared" si="4"/>
        <v>0.02922</v>
      </c>
      <c r="O21" s="115">
        <f t="shared" si="5"/>
        <v>0.02997</v>
      </c>
      <c r="P21" s="115">
        <f t="shared" si="6"/>
        <v>0.07667</v>
      </c>
      <c r="Q21" s="117">
        <f t="shared" si="1"/>
        <v>-6.72268907563025</v>
      </c>
      <c r="R21" s="118">
        <f t="shared" si="2"/>
        <v>-2.3436504903833866</v>
      </c>
      <c r="S21" s="119"/>
      <c r="T21" s="53">
        <f t="shared" si="7"/>
        <v>0.07667</v>
      </c>
      <c r="U21" s="102">
        <v>0.09641</v>
      </c>
      <c r="W21" s="6">
        <v>10150261</v>
      </c>
      <c r="X21" s="39">
        <v>0.17405082296561933</v>
      </c>
      <c r="Y21" s="39">
        <f t="shared" si="3"/>
        <v>0.17405</v>
      </c>
    </row>
    <row r="22" spans="1:25" ht="13.5" customHeight="1">
      <c r="A22" s="112">
        <v>1</v>
      </c>
      <c r="B22" s="112">
        <v>2</v>
      </c>
      <c r="C22" s="199" t="s">
        <v>24</v>
      </c>
      <c r="D22" s="200">
        <v>5559897</v>
      </c>
      <c r="E22" s="200">
        <v>282426798</v>
      </c>
      <c r="F22" s="93" t="s">
        <v>24</v>
      </c>
      <c r="G22" s="113">
        <v>229061865</v>
      </c>
      <c r="H22" s="114">
        <v>0.88354</v>
      </c>
      <c r="I22" s="115">
        <v>0.85702</v>
      </c>
      <c r="J22" s="115">
        <v>0.77966</v>
      </c>
      <c r="K22" s="205">
        <v>5559897</v>
      </c>
      <c r="L22" s="205">
        <v>282426798</v>
      </c>
      <c r="M22" s="116">
        <f t="shared" si="0"/>
        <v>287986695</v>
      </c>
      <c r="N22" s="115">
        <f t="shared" si="4"/>
        <v>0.9159</v>
      </c>
      <c r="O22" s="115">
        <f t="shared" si="5"/>
        <v>0.89972</v>
      </c>
      <c r="P22" s="115">
        <f t="shared" si="6"/>
        <v>0.81596</v>
      </c>
      <c r="Q22" s="117">
        <f t="shared" si="1"/>
        <v>4.982380807915798</v>
      </c>
      <c r="R22" s="118">
        <f t="shared" si="2"/>
        <v>4.655875638098661</v>
      </c>
      <c r="S22" s="119"/>
      <c r="T22" s="53">
        <f t="shared" si="7"/>
        <v>0.81596</v>
      </c>
      <c r="U22" s="102">
        <v>0.20802</v>
      </c>
      <c r="W22" s="6">
        <v>32836721</v>
      </c>
      <c r="X22" s="39">
        <v>0.5630651579838621</v>
      </c>
      <c r="Y22" s="39">
        <f t="shared" si="3"/>
        <v>0.56307</v>
      </c>
    </row>
    <row r="23" spans="1:25" ht="13.5" customHeight="1">
      <c r="A23" s="112">
        <v>1</v>
      </c>
      <c r="B23" s="112">
        <v>2</v>
      </c>
      <c r="C23" s="199" t="s">
        <v>25</v>
      </c>
      <c r="D23" s="200">
        <v>358541</v>
      </c>
      <c r="E23" s="200">
        <v>39782898</v>
      </c>
      <c r="F23" s="93" t="s">
        <v>25</v>
      </c>
      <c r="G23" s="113">
        <v>30031710</v>
      </c>
      <c r="H23" s="114">
        <v>0.11584</v>
      </c>
      <c r="I23" s="115">
        <v>0.11433</v>
      </c>
      <c r="J23" s="115">
        <v>0.14838</v>
      </c>
      <c r="K23" s="205">
        <v>358541</v>
      </c>
      <c r="L23" s="205">
        <v>39782898</v>
      </c>
      <c r="M23" s="116">
        <f t="shared" si="0"/>
        <v>40141439</v>
      </c>
      <c r="N23" s="115">
        <f t="shared" si="4"/>
        <v>0.12766</v>
      </c>
      <c r="O23" s="115">
        <f t="shared" si="5"/>
        <v>0.12175</v>
      </c>
      <c r="P23" s="115">
        <f t="shared" si="6"/>
        <v>0.15468</v>
      </c>
      <c r="Q23" s="117">
        <f t="shared" si="1"/>
        <v>6.489985130761822</v>
      </c>
      <c r="R23" s="118">
        <f t="shared" si="2"/>
        <v>4.245855236554785</v>
      </c>
      <c r="S23" s="119"/>
      <c r="T23" s="53">
        <f t="shared" si="7"/>
        <v>0.15468</v>
      </c>
      <c r="U23" s="102">
        <v>0.12304</v>
      </c>
      <c r="W23" s="6">
        <v>6205740</v>
      </c>
      <c r="X23" s="39">
        <v>0.10641245127693393</v>
      </c>
      <c r="Y23" s="39">
        <f t="shared" si="3"/>
        <v>0.10641</v>
      </c>
    </row>
    <row r="24" spans="1:25" ht="13.5" customHeight="1">
      <c r="A24" s="112">
        <v>1</v>
      </c>
      <c r="B24" s="112">
        <v>2</v>
      </c>
      <c r="C24" s="199" t="s">
        <v>26</v>
      </c>
      <c r="D24" s="200">
        <v>1828893</v>
      </c>
      <c r="E24" s="200">
        <v>317971072</v>
      </c>
      <c r="F24" s="93" t="s">
        <v>26</v>
      </c>
      <c r="G24" s="113">
        <v>253605200</v>
      </c>
      <c r="H24" s="114">
        <v>0.97821</v>
      </c>
      <c r="I24" s="115">
        <v>0.95904</v>
      </c>
      <c r="J24" s="115">
        <v>0.86638</v>
      </c>
      <c r="K24" s="205">
        <v>1828893</v>
      </c>
      <c r="L24" s="205">
        <v>317971072</v>
      </c>
      <c r="M24" s="116">
        <f t="shared" si="0"/>
        <v>319799965</v>
      </c>
      <c r="N24" s="115">
        <f t="shared" si="4"/>
        <v>1.01708</v>
      </c>
      <c r="O24" s="115">
        <f t="shared" si="5"/>
        <v>0.99765</v>
      </c>
      <c r="P24" s="115">
        <f t="shared" si="6"/>
        <v>0.8992</v>
      </c>
      <c r="Q24" s="117">
        <f t="shared" si="1"/>
        <v>4.025900900900914</v>
      </c>
      <c r="R24" s="118">
        <f t="shared" si="2"/>
        <v>3.7881760890140503</v>
      </c>
      <c r="S24" s="119"/>
      <c r="T24" s="53">
        <f t="shared" si="7"/>
        <v>0.8992</v>
      </c>
      <c r="U24" s="102">
        <v>0.69256</v>
      </c>
      <c r="W24" s="6">
        <v>4467975</v>
      </c>
      <c r="X24" s="39">
        <v>0.07661425905598024</v>
      </c>
      <c r="Y24" s="39">
        <f t="shared" si="3"/>
        <v>0.07661</v>
      </c>
    </row>
    <row r="25" spans="1:25" ht="13.5" customHeight="1">
      <c r="A25" s="112">
        <v>1</v>
      </c>
      <c r="B25" s="112">
        <v>2</v>
      </c>
      <c r="C25" s="199" t="s">
        <v>27</v>
      </c>
      <c r="D25" s="200">
        <v>1278691</v>
      </c>
      <c r="E25" s="200">
        <v>224102014</v>
      </c>
      <c r="F25" s="93" t="s">
        <v>27</v>
      </c>
      <c r="G25" s="113">
        <v>183993745</v>
      </c>
      <c r="H25" s="114">
        <v>0.70971</v>
      </c>
      <c r="I25" s="115">
        <v>0.7213</v>
      </c>
      <c r="J25" s="115">
        <v>0.6643</v>
      </c>
      <c r="K25" s="205">
        <v>1278691</v>
      </c>
      <c r="L25" s="205">
        <v>224102014</v>
      </c>
      <c r="M25" s="116">
        <f t="shared" si="0"/>
        <v>225380705</v>
      </c>
      <c r="N25" s="115">
        <f t="shared" si="4"/>
        <v>0.71679</v>
      </c>
      <c r="O25" s="115">
        <f t="shared" si="5"/>
        <v>0.71325</v>
      </c>
      <c r="P25" s="115">
        <f t="shared" si="6"/>
        <v>0.65746</v>
      </c>
      <c r="Q25" s="117">
        <f t="shared" si="1"/>
        <v>-1.1160404824622217</v>
      </c>
      <c r="R25" s="118">
        <f t="shared" si="2"/>
        <v>-1.0296552762306121</v>
      </c>
      <c r="S25" s="119"/>
      <c r="T25" s="53">
        <f t="shared" si="7"/>
        <v>0.65746</v>
      </c>
      <c r="U25" s="102">
        <v>0</v>
      </c>
      <c r="W25" s="6">
        <v>16706842</v>
      </c>
      <c r="X25" s="39">
        <v>0.2864792934148761</v>
      </c>
      <c r="Y25" s="39">
        <f t="shared" si="3"/>
        <v>0.28648</v>
      </c>
    </row>
    <row r="26" spans="1:25" ht="13.5" customHeight="1">
      <c r="A26" s="112">
        <v>1</v>
      </c>
      <c r="B26" s="112">
        <v>2</v>
      </c>
      <c r="C26" s="199" t="s">
        <v>28</v>
      </c>
      <c r="D26" s="200">
        <v>26251213</v>
      </c>
      <c r="E26" s="200">
        <v>32300829</v>
      </c>
      <c r="F26" s="93" t="s">
        <v>28</v>
      </c>
      <c r="G26" s="113">
        <v>31886435</v>
      </c>
      <c r="H26" s="114">
        <v>0.12299</v>
      </c>
      <c r="I26" s="115">
        <v>0.12323</v>
      </c>
      <c r="J26" s="115">
        <v>0.15594</v>
      </c>
      <c r="K26" s="205">
        <v>26251213</v>
      </c>
      <c r="L26" s="205">
        <v>32300829</v>
      </c>
      <c r="M26" s="116">
        <f t="shared" si="0"/>
        <v>58552042</v>
      </c>
      <c r="N26" s="115">
        <f t="shared" si="4"/>
        <v>0.18622</v>
      </c>
      <c r="O26" s="115">
        <f t="shared" si="5"/>
        <v>0.15461</v>
      </c>
      <c r="P26" s="115">
        <f t="shared" si="6"/>
        <v>0.18261</v>
      </c>
      <c r="Q26" s="117">
        <f t="shared" si="1"/>
        <v>25.464578430576967</v>
      </c>
      <c r="R26" s="118">
        <f t="shared" si="2"/>
        <v>17.10273181993074</v>
      </c>
      <c r="S26" s="119"/>
      <c r="T26" s="53">
        <f t="shared" si="7"/>
        <v>0.18261</v>
      </c>
      <c r="U26" s="102">
        <v>0</v>
      </c>
      <c r="W26" s="6">
        <v>2743466</v>
      </c>
      <c r="X26" s="39">
        <v>0.04704337307958838</v>
      </c>
      <c r="Y26" s="39">
        <f t="shared" si="3"/>
        <v>0.04704</v>
      </c>
    </row>
    <row r="27" spans="1:25" ht="13.5" customHeight="1">
      <c r="A27" s="112">
        <v>1</v>
      </c>
      <c r="B27" s="112">
        <v>2</v>
      </c>
      <c r="C27" s="199" t="s">
        <v>29</v>
      </c>
      <c r="D27" s="200">
        <v>904624</v>
      </c>
      <c r="E27" s="200">
        <v>47120991</v>
      </c>
      <c r="F27" s="93" t="s">
        <v>29</v>
      </c>
      <c r="G27" s="113">
        <v>36265985</v>
      </c>
      <c r="H27" s="114">
        <v>0.13989</v>
      </c>
      <c r="I27" s="115">
        <v>0.14539</v>
      </c>
      <c r="J27" s="115">
        <v>0.17478</v>
      </c>
      <c r="K27" s="205">
        <v>904624</v>
      </c>
      <c r="L27" s="205">
        <v>47120991</v>
      </c>
      <c r="M27" s="116">
        <f t="shared" si="0"/>
        <v>48025615</v>
      </c>
      <c r="N27" s="115">
        <f t="shared" si="4"/>
        <v>0.15274</v>
      </c>
      <c r="O27" s="115">
        <f t="shared" si="5"/>
        <v>0.14632</v>
      </c>
      <c r="P27" s="115">
        <f t="shared" si="6"/>
        <v>0.17557</v>
      </c>
      <c r="Q27" s="117">
        <f t="shared" si="1"/>
        <v>0.6396588486140775</v>
      </c>
      <c r="R27" s="118">
        <f t="shared" si="2"/>
        <v>0.4519967959720761</v>
      </c>
      <c r="S27" s="119"/>
      <c r="T27" s="53">
        <f t="shared" si="7"/>
        <v>0.17557</v>
      </c>
      <c r="U27" s="102">
        <v>0.10546</v>
      </c>
      <c r="W27" s="6">
        <v>18861253</v>
      </c>
      <c r="X27" s="39">
        <v>0.3234218910048477</v>
      </c>
      <c r="Y27" s="39">
        <f t="shared" si="3"/>
        <v>0.32342</v>
      </c>
    </row>
    <row r="28" spans="1:25" ht="13.5" customHeight="1">
      <c r="A28" s="112">
        <v>1</v>
      </c>
      <c r="B28" s="112">
        <v>2</v>
      </c>
      <c r="C28" s="199" t="s">
        <v>30</v>
      </c>
      <c r="D28" s="200">
        <v>2418988</v>
      </c>
      <c r="E28" s="200">
        <v>289592348</v>
      </c>
      <c r="F28" s="93" t="s">
        <v>30</v>
      </c>
      <c r="G28" s="113">
        <v>222621520</v>
      </c>
      <c r="H28" s="114">
        <v>0.8587</v>
      </c>
      <c r="I28" s="115">
        <v>0.86743</v>
      </c>
      <c r="J28" s="115">
        <v>0.78851</v>
      </c>
      <c r="K28" s="205">
        <v>2418988</v>
      </c>
      <c r="L28" s="205">
        <v>289592348</v>
      </c>
      <c r="M28" s="116">
        <f t="shared" si="0"/>
        <v>292011336</v>
      </c>
      <c r="N28" s="115">
        <f t="shared" si="4"/>
        <v>0.9287</v>
      </c>
      <c r="O28" s="115">
        <f t="shared" si="5"/>
        <v>0.8937</v>
      </c>
      <c r="P28" s="115">
        <f t="shared" si="6"/>
        <v>0.81084</v>
      </c>
      <c r="Q28" s="117">
        <f t="shared" si="1"/>
        <v>3.0284864484742213</v>
      </c>
      <c r="R28" s="118">
        <f t="shared" si="2"/>
        <v>2.8319235012872257</v>
      </c>
      <c r="S28" s="119"/>
      <c r="T28" s="53">
        <f t="shared" si="7"/>
        <v>0.81084</v>
      </c>
      <c r="W28" s="6">
        <v>1451960</v>
      </c>
      <c r="X28" s="39">
        <v>0.02489737287673299</v>
      </c>
      <c r="Y28" s="39">
        <f t="shared" si="3"/>
        <v>0.0249</v>
      </c>
    </row>
    <row r="29" spans="1:25" ht="13.5" customHeight="1">
      <c r="A29" s="112">
        <v>1</v>
      </c>
      <c r="B29" s="112">
        <v>3</v>
      </c>
      <c r="C29" s="201"/>
      <c r="D29" s="198"/>
      <c r="E29" s="198"/>
      <c r="F29" s="121" t="s">
        <v>31</v>
      </c>
      <c r="G29" s="113">
        <v>3731249510</v>
      </c>
      <c r="H29" s="122">
        <v>14.3923</v>
      </c>
      <c r="I29" s="122">
        <v>14.778230000000002</v>
      </c>
      <c r="J29" s="114">
        <v>13.27814</v>
      </c>
      <c r="K29" s="123">
        <f aca="true" t="shared" si="8" ref="K29:P29">SUM(K15:K28)</f>
        <v>64954948</v>
      </c>
      <c r="L29" s="123">
        <f t="shared" si="8"/>
        <v>4231530527</v>
      </c>
      <c r="M29" s="124">
        <f t="shared" si="8"/>
        <v>4296485475</v>
      </c>
      <c r="N29" s="125">
        <f t="shared" si="8"/>
        <v>13.66435</v>
      </c>
      <c r="O29" s="125">
        <f t="shared" si="8"/>
        <v>14.028350000000001</v>
      </c>
      <c r="P29" s="126">
        <f t="shared" si="8"/>
        <v>12.640780000000003</v>
      </c>
      <c r="Q29" s="127">
        <f t="shared" si="1"/>
        <v>-5.074220661066997</v>
      </c>
      <c r="R29" s="127">
        <f t="shared" si="2"/>
        <v>-4.800069889306768</v>
      </c>
      <c r="S29" s="119"/>
      <c r="T29" s="53">
        <f t="shared" si="7"/>
        <v>12.64078</v>
      </c>
      <c r="U29" s="102">
        <v>0.12101</v>
      </c>
      <c r="W29" s="6">
        <v>11211330</v>
      </c>
      <c r="X29" s="39">
        <v>0.19224542236294584</v>
      </c>
      <c r="Y29" s="39">
        <f t="shared" si="3"/>
        <v>0.19225</v>
      </c>
    </row>
    <row r="30" spans="1:25" ht="13.5" customHeight="1">
      <c r="A30" s="39">
        <v>1</v>
      </c>
      <c r="B30" s="39">
        <v>3</v>
      </c>
      <c r="D30" s="203"/>
      <c r="E30" s="203"/>
      <c r="F30" s="128"/>
      <c r="G30" s="56"/>
      <c r="H30" s="42"/>
      <c r="I30" s="42"/>
      <c r="J30" s="43"/>
      <c r="K30" s="129"/>
      <c r="L30" s="129"/>
      <c r="M30" s="130"/>
      <c r="N30" s="131"/>
      <c r="O30" s="131"/>
      <c r="P30" s="132"/>
      <c r="Q30" s="133"/>
      <c r="R30" s="134"/>
      <c r="S30" s="119"/>
      <c r="U30" s="102"/>
      <c r="W30" s="6">
        <v>25908605</v>
      </c>
      <c r="X30" s="39">
        <v>0.44426581958248756</v>
      </c>
      <c r="Y30" s="39">
        <f t="shared" si="3"/>
        <v>0.44427</v>
      </c>
    </row>
    <row r="31" spans="1:25" ht="13.5" customHeight="1">
      <c r="A31" s="39">
        <v>1</v>
      </c>
      <c r="B31" s="39">
        <v>3</v>
      </c>
      <c r="D31" s="203"/>
      <c r="E31" s="203"/>
      <c r="F31" s="135" t="s">
        <v>32</v>
      </c>
      <c r="G31" s="56"/>
      <c r="H31" s="61"/>
      <c r="I31" s="61"/>
      <c r="J31" s="62"/>
      <c r="K31" s="129"/>
      <c r="L31" s="129"/>
      <c r="M31" s="60"/>
      <c r="N31" s="136"/>
      <c r="O31" s="136"/>
      <c r="P31" s="137"/>
      <c r="Q31" s="138"/>
      <c r="R31" s="139"/>
      <c r="S31" s="119"/>
      <c r="T31" s="53">
        <f>ROUND(P31,5)</f>
        <v>0</v>
      </c>
      <c r="U31" s="102">
        <v>0</v>
      </c>
      <c r="W31" s="6">
        <v>2390673589</v>
      </c>
      <c r="X31" s="39">
        <v>40.993892236625314</v>
      </c>
      <c r="Y31" s="39">
        <f t="shared" si="3"/>
        <v>40.99389</v>
      </c>
    </row>
    <row r="32" spans="1:25" ht="13.5" customHeight="1">
      <c r="A32" s="112">
        <v>2</v>
      </c>
      <c r="B32" s="112">
        <v>2</v>
      </c>
      <c r="C32" s="199" t="s">
        <v>33</v>
      </c>
      <c r="D32" s="200">
        <v>12515502</v>
      </c>
      <c r="E32" s="200">
        <v>44754756</v>
      </c>
      <c r="F32" s="93" t="s">
        <v>33</v>
      </c>
      <c r="G32" s="113">
        <v>48995559</v>
      </c>
      <c r="H32" s="114">
        <v>0.18899</v>
      </c>
      <c r="I32" s="115">
        <v>0.19178</v>
      </c>
      <c r="J32" s="115">
        <v>0.21421</v>
      </c>
      <c r="K32" s="205">
        <v>12515502</v>
      </c>
      <c r="L32" s="205">
        <v>44754756</v>
      </c>
      <c r="M32" s="116">
        <f aca="true" t="shared" si="9" ref="M32:M40">K32+L32</f>
        <v>57270258</v>
      </c>
      <c r="N32" s="115">
        <f>ROUND(M32/$M$369*100,5)</f>
        <v>0.18214</v>
      </c>
      <c r="O32" s="115">
        <f aca="true" t="shared" si="10" ref="O32:O40">ROUND((H32+N32)/2,5)</f>
        <v>0.18557</v>
      </c>
      <c r="P32" s="115">
        <f aca="true" t="shared" si="11" ref="P32:P40">ROUND((O32*0.85)+$U$11,5)</f>
        <v>0.20893</v>
      </c>
      <c r="Q32" s="117">
        <f aca="true" t="shared" si="12" ref="Q32:Q41">((O32/I32)-1)*100</f>
        <v>-3.238085306079874</v>
      </c>
      <c r="R32" s="118">
        <f aca="true" t="shared" si="13" ref="R32:R41">((P32/J32)-1)*100</f>
        <v>-2.4648709210587816</v>
      </c>
      <c r="S32" s="119"/>
      <c r="T32" s="53">
        <f>ROUND(P32,5)</f>
        <v>0.20893</v>
      </c>
      <c r="U32" s="102">
        <v>0.07127</v>
      </c>
      <c r="W32" s="6">
        <v>14073040</v>
      </c>
      <c r="X32" s="39">
        <v>0.2413163753747888</v>
      </c>
      <c r="Y32" s="39">
        <f t="shared" si="3"/>
        <v>0.24132</v>
      </c>
    </row>
    <row r="33" spans="1:25" ht="13.5" customHeight="1">
      <c r="A33" s="112">
        <v>2</v>
      </c>
      <c r="B33" s="112">
        <v>2</v>
      </c>
      <c r="C33" s="199" t="s">
        <v>34</v>
      </c>
      <c r="D33" s="200">
        <v>274830</v>
      </c>
      <c r="E33" s="200">
        <v>9180972</v>
      </c>
      <c r="F33" s="93" t="s">
        <v>34</v>
      </c>
      <c r="G33" s="113">
        <v>8885042</v>
      </c>
      <c r="H33" s="114">
        <v>0.03427</v>
      </c>
      <c r="I33" s="115">
        <v>0.03114</v>
      </c>
      <c r="J33" s="115">
        <v>0.07766</v>
      </c>
      <c r="K33" s="205">
        <v>274830</v>
      </c>
      <c r="L33" s="205">
        <v>9180972</v>
      </c>
      <c r="M33" s="116">
        <f t="shared" si="9"/>
        <v>9455802</v>
      </c>
      <c r="N33" s="115">
        <f aca="true" t="shared" si="14" ref="N33:N40">ROUND(M33/$M$369*100,5)</f>
        <v>0.03007</v>
      </c>
      <c r="O33" s="115">
        <f t="shared" si="10"/>
        <v>0.03217</v>
      </c>
      <c r="P33" s="115">
        <f t="shared" si="11"/>
        <v>0.07854</v>
      </c>
      <c r="Q33" s="117">
        <f t="shared" si="12"/>
        <v>3.307642903018615</v>
      </c>
      <c r="R33" s="118">
        <f t="shared" si="13"/>
        <v>1.1331444759206777</v>
      </c>
      <c r="S33" s="119"/>
      <c r="T33" s="53">
        <f>ROUND(P33,5)</f>
        <v>0.07854</v>
      </c>
      <c r="U33" s="102">
        <v>0.60022</v>
      </c>
      <c r="W33" s="6">
        <v>8154745</v>
      </c>
      <c r="X33" s="39">
        <v>0.13983286521644808</v>
      </c>
      <c r="Y33" s="39">
        <f t="shared" si="3"/>
        <v>0.13983</v>
      </c>
    </row>
    <row r="34" spans="1:25" ht="13.5" customHeight="1">
      <c r="A34" s="112">
        <v>2</v>
      </c>
      <c r="B34" s="112">
        <v>2</v>
      </c>
      <c r="C34" s="199" t="s">
        <v>35</v>
      </c>
      <c r="D34" s="200">
        <v>5091700</v>
      </c>
      <c r="E34" s="200">
        <v>48499814</v>
      </c>
      <c r="F34" s="93" t="s">
        <v>35</v>
      </c>
      <c r="G34" s="113">
        <v>43871824</v>
      </c>
      <c r="H34" s="114">
        <v>0.16922</v>
      </c>
      <c r="I34" s="115">
        <v>0.17839</v>
      </c>
      <c r="J34" s="115">
        <v>0.20283</v>
      </c>
      <c r="K34" s="205">
        <v>5091700</v>
      </c>
      <c r="L34" s="205">
        <v>48499814</v>
      </c>
      <c r="M34" s="116">
        <f t="shared" si="9"/>
        <v>53591514</v>
      </c>
      <c r="N34" s="115">
        <f t="shared" si="14"/>
        <v>0.17044</v>
      </c>
      <c r="O34" s="115">
        <f t="shared" si="10"/>
        <v>0.16983</v>
      </c>
      <c r="P34" s="115">
        <f t="shared" si="11"/>
        <v>0.19555</v>
      </c>
      <c r="Q34" s="117">
        <f t="shared" si="12"/>
        <v>-4.798475250854861</v>
      </c>
      <c r="R34" s="118">
        <f t="shared" si="13"/>
        <v>-3.589212641128048</v>
      </c>
      <c r="S34" s="119"/>
      <c r="T34" s="53">
        <f>ROUND(P34,5)</f>
        <v>0.19555</v>
      </c>
      <c r="U34" s="102">
        <v>0</v>
      </c>
      <c r="W34" s="6">
        <v>8589524</v>
      </c>
      <c r="X34" s="39">
        <v>0.14728820481393912</v>
      </c>
      <c r="Y34" s="39">
        <f t="shared" si="3"/>
        <v>0.14729</v>
      </c>
    </row>
    <row r="35" spans="1:25" ht="13.5" customHeight="1">
      <c r="A35" s="112">
        <v>2</v>
      </c>
      <c r="B35" s="112">
        <v>2</v>
      </c>
      <c r="C35" s="199" t="s">
        <v>36</v>
      </c>
      <c r="D35" s="200">
        <v>5318247</v>
      </c>
      <c r="E35" s="200">
        <v>24882377</v>
      </c>
      <c r="F35" s="93" t="s">
        <v>36</v>
      </c>
      <c r="G35" s="113">
        <v>24633846</v>
      </c>
      <c r="H35" s="114">
        <v>0.09502</v>
      </c>
      <c r="I35" s="115">
        <v>0.09624</v>
      </c>
      <c r="J35" s="115">
        <v>0.133</v>
      </c>
      <c r="K35" s="205">
        <v>5318247</v>
      </c>
      <c r="L35" s="205">
        <v>24882377</v>
      </c>
      <c r="M35" s="116">
        <f t="shared" si="9"/>
        <v>30200624</v>
      </c>
      <c r="N35" s="115">
        <f t="shared" si="14"/>
        <v>0.09605</v>
      </c>
      <c r="O35" s="115">
        <f t="shared" si="10"/>
        <v>0.09554</v>
      </c>
      <c r="P35" s="115">
        <f t="shared" si="11"/>
        <v>0.1324</v>
      </c>
      <c r="Q35" s="117">
        <f t="shared" si="12"/>
        <v>-0.7273482959268551</v>
      </c>
      <c r="R35" s="118">
        <f t="shared" si="13"/>
        <v>-0.4511278195488799</v>
      </c>
      <c r="S35" s="119"/>
      <c r="U35" s="102"/>
      <c r="W35" s="6">
        <v>6203914</v>
      </c>
      <c r="X35" s="39">
        <v>0.10638114008180945</v>
      </c>
      <c r="Y35" s="39">
        <f t="shared" si="3"/>
        <v>0.10638</v>
      </c>
    </row>
    <row r="36" spans="1:25" ht="13.5" customHeight="1">
      <c r="A36" s="112">
        <v>2</v>
      </c>
      <c r="B36" s="112">
        <v>2</v>
      </c>
      <c r="C36" s="199" t="s">
        <v>37</v>
      </c>
      <c r="D36" s="200">
        <v>2682907</v>
      </c>
      <c r="E36" s="200">
        <v>11167053</v>
      </c>
      <c r="F36" s="93" t="s">
        <v>37</v>
      </c>
      <c r="G36" s="113">
        <v>10953457</v>
      </c>
      <c r="H36" s="114">
        <v>0.04225</v>
      </c>
      <c r="I36" s="115">
        <v>0.04019</v>
      </c>
      <c r="J36" s="115">
        <v>0.08536</v>
      </c>
      <c r="K36" s="205">
        <v>2682907</v>
      </c>
      <c r="L36" s="205">
        <v>11167053</v>
      </c>
      <c r="M36" s="116">
        <f t="shared" si="9"/>
        <v>13849960</v>
      </c>
      <c r="N36" s="115">
        <f t="shared" si="14"/>
        <v>0.04405</v>
      </c>
      <c r="O36" s="115">
        <f t="shared" si="10"/>
        <v>0.04315</v>
      </c>
      <c r="P36" s="115">
        <f t="shared" si="11"/>
        <v>0.08787</v>
      </c>
      <c r="Q36" s="117">
        <f t="shared" si="12"/>
        <v>7.365016173177419</v>
      </c>
      <c r="R36" s="118">
        <f t="shared" si="13"/>
        <v>2.9404873477038462</v>
      </c>
      <c r="S36" s="119"/>
      <c r="U36" s="102"/>
      <c r="W36" s="6">
        <v>10699844</v>
      </c>
      <c r="X36" s="39">
        <v>0.18347475535887642</v>
      </c>
      <c r="Y36" s="39">
        <f t="shared" si="3"/>
        <v>0.18347</v>
      </c>
    </row>
    <row r="37" spans="1:25" ht="13.5" customHeight="1">
      <c r="A37" s="112">
        <v>2</v>
      </c>
      <c r="B37" s="112">
        <v>2</v>
      </c>
      <c r="C37" s="199" t="s">
        <v>38</v>
      </c>
      <c r="D37" s="200">
        <v>13439387</v>
      </c>
      <c r="E37" s="200">
        <v>3799059935</v>
      </c>
      <c r="F37" s="93" t="s">
        <v>38</v>
      </c>
      <c r="G37" s="113">
        <v>3317446015</v>
      </c>
      <c r="H37" s="114">
        <v>12.79614</v>
      </c>
      <c r="I37" s="115">
        <v>12.75512</v>
      </c>
      <c r="J37" s="115">
        <v>10.89305</v>
      </c>
      <c r="K37" s="205">
        <v>13439387</v>
      </c>
      <c r="L37" s="205">
        <v>3799059935</v>
      </c>
      <c r="M37" s="116">
        <f t="shared" si="9"/>
        <v>3812499322</v>
      </c>
      <c r="N37" s="115">
        <f t="shared" si="14"/>
        <v>12.1251</v>
      </c>
      <c r="O37" s="115">
        <f t="shared" si="10"/>
        <v>12.46062</v>
      </c>
      <c r="P37" s="115">
        <f>ROUND((O37*0.85)+$U$11,5)-0.0002</f>
        <v>10.642520000000001</v>
      </c>
      <c r="Q37" s="117">
        <f t="shared" si="12"/>
        <v>-2.3088767491015294</v>
      </c>
      <c r="R37" s="118">
        <f t="shared" si="13"/>
        <v>-2.299906821321851</v>
      </c>
      <c r="S37" s="119"/>
      <c r="T37" s="53">
        <f>ROUND(P37,5)</f>
        <v>10.64252</v>
      </c>
      <c r="U37" s="102">
        <v>0.1032</v>
      </c>
      <c r="W37" s="6">
        <v>580232288</v>
      </c>
      <c r="X37" s="39">
        <v>9.94948871143552</v>
      </c>
      <c r="Y37" s="39">
        <f t="shared" si="3"/>
        <v>9.94949</v>
      </c>
    </row>
    <row r="38" spans="1:25" ht="13.5" customHeight="1">
      <c r="A38" s="112">
        <v>2</v>
      </c>
      <c r="B38" s="112">
        <v>2</v>
      </c>
      <c r="C38" s="199" t="s">
        <v>39</v>
      </c>
      <c r="D38" s="200">
        <v>12671058</v>
      </c>
      <c r="E38" s="200">
        <v>251837232</v>
      </c>
      <c r="F38" s="93" t="s">
        <v>39</v>
      </c>
      <c r="G38" s="113">
        <v>199506678</v>
      </c>
      <c r="H38" s="114">
        <v>0.76954</v>
      </c>
      <c r="I38" s="115">
        <v>0.78192</v>
      </c>
      <c r="J38" s="115">
        <v>0.71583</v>
      </c>
      <c r="K38" s="205">
        <v>12671058</v>
      </c>
      <c r="L38" s="205">
        <v>251837232</v>
      </c>
      <c r="M38" s="116">
        <f t="shared" si="9"/>
        <v>264508290</v>
      </c>
      <c r="N38" s="115">
        <f t="shared" si="14"/>
        <v>0.84123</v>
      </c>
      <c r="O38" s="115">
        <f t="shared" si="10"/>
        <v>0.80539</v>
      </c>
      <c r="P38" s="115">
        <f t="shared" si="11"/>
        <v>0.73578</v>
      </c>
      <c r="Q38" s="117">
        <f t="shared" si="12"/>
        <v>3.001585839983645</v>
      </c>
      <c r="R38" s="118">
        <f t="shared" si="13"/>
        <v>2.7869745609991226</v>
      </c>
      <c r="S38" s="119"/>
      <c r="T38" s="53">
        <f>ROUND(P38,5)</f>
        <v>0.73578</v>
      </c>
      <c r="U38" s="102">
        <v>0.2458</v>
      </c>
      <c r="W38" s="6">
        <v>58217504</v>
      </c>
      <c r="X38" s="39">
        <v>0.9982801902536531</v>
      </c>
      <c r="Y38" s="39">
        <f t="shared" si="3"/>
        <v>0.99828</v>
      </c>
    </row>
    <row r="39" spans="1:25" ht="13.5" customHeight="1">
      <c r="A39" s="112">
        <v>2</v>
      </c>
      <c r="B39" s="112">
        <v>2</v>
      </c>
      <c r="C39" s="199" t="s">
        <v>40</v>
      </c>
      <c r="D39" s="200">
        <v>6765191</v>
      </c>
      <c r="E39" s="200">
        <v>555421567</v>
      </c>
      <c r="F39" s="93" t="s">
        <v>40</v>
      </c>
      <c r="G39" s="113">
        <v>457106972</v>
      </c>
      <c r="H39" s="114">
        <v>1.76317</v>
      </c>
      <c r="I39" s="115">
        <v>1.85175</v>
      </c>
      <c r="J39" s="115">
        <v>1.62518</v>
      </c>
      <c r="K39" s="205">
        <v>6765191</v>
      </c>
      <c r="L39" s="205">
        <v>555421567</v>
      </c>
      <c r="M39" s="116">
        <f t="shared" si="9"/>
        <v>562186758</v>
      </c>
      <c r="N39" s="115">
        <f t="shared" si="14"/>
        <v>1.78795</v>
      </c>
      <c r="O39" s="115">
        <f t="shared" si="10"/>
        <v>1.77556</v>
      </c>
      <c r="P39" s="115">
        <f t="shared" si="11"/>
        <v>1.56042</v>
      </c>
      <c r="Q39" s="117">
        <f t="shared" si="12"/>
        <v>-4.114486296746323</v>
      </c>
      <c r="R39" s="118">
        <f t="shared" si="13"/>
        <v>-3.9847893771766896</v>
      </c>
      <c r="S39" s="119"/>
      <c r="T39" s="53">
        <f>ROUND(P39,5)</f>
        <v>1.56042</v>
      </c>
      <c r="U39" s="102">
        <v>0</v>
      </c>
      <c r="W39" s="6">
        <v>33347179</v>
      </c>
      <c r="X39" s="39">
        <v>0.5718181974366786</v>
      </c>
      <c r="Y39" s="39">
        <f t="shared" si="3"/>
        <v>0.57182</v>
      </c>
    </row>
    <row r="40" spans="1:25" ht="13.5" customHeight="1">
      <c r="A40" s="112">
        <v>2</v>
      </c>
      <c r="B40" s="112">
        <v>2</v>
      </c>
      <c r="C40" s="199" t="s">
        <v>41</v>
      </c>
      <c r="D40" s="200">
        <v>10661183</v>
      </c>
      <c r="E40" s="200">
        <v>225159196</v>
      </c>
      <c r="F40" s="93" t="s">
        <v>41</v>
      </c>
      <c r="G40" s="113">
        <v>318936192</v>
      </c>
      <c r="H40" s="114">
        <v>1.23021</v>
      </c>
      <c r="I40" s="115">
        <v>1.23909</v>
      </c>
      <c r="J40" s="115">
        <v>1.10442</v>
      </c>
      <c r="K40" s="205">
        <v>10661183</v>
      </c>
      <c r="L40" s="205">
        <v>225159196</v>
      </c>
      <c r="M40" s="116">
        <f t="shared" si="9"/>
        <v>235820379</v>
      </c>
      <c r="N40" s="115">
        <f t="shared" si="14"/>
        <v>0.74999</v>
      </c>
      <c r="O40" s="115">
        <f t="shared" si="10"/>
        <v>0.9901</v>
      </c>
      <c r="P40" s="115">
        <f t="shared" si="11"/>
        <v>0.89278</v>
      </c>
      <c r="Q40" s="117">
        <f t="shared" si="12"/>
        <v>-20.09458554261595</v>
      </c>
      <c r="R40" s="118">
        <f t="shared" si="13"/>
        <v>-19.16299958349178</v>
      </c>
      <c r="S40" s="119"/>
      <c r="T40" s="53">
        <f>ROUND(P40,5)</f>
        <v>0.89278</v>
      </c>
      <c r="U40" s="102">
        <v>0.09137</v>
      </c>
      <c r="W40" s="6">
        <v>121938394</v>
      </c>
      <c r="X40" s="39">
        <v>2.090929270371071</v>
      </c>
      <c r="Y40" s="39">
        <f t="shared" si="3"/>
        <v>2.09093</v>
      </c>
    </row>
    <row r="41" spans="1:25" ht="13.5" customHeight="1">
      <c r="A41" s="112">
        <v>2</v>
      </c>
      <c r="B41" s="112">
        <v>3</v>
      </c>
      <c r="C41" s="201"/>
      <c r="D41" s="203"/>
      <c r="E41" s="203"/>
      <c r="F41" s="121" t="s">
        <v>31</v>
      </c>
      <c r="G41" s="113">
        <v>4430335585</v>
      </c>
      <c r="H41" s="122">
        <v>17.08881</v>
      </c>
      <c r="I41" s="122">
        <v>17.16562</v>
      </c>
      <c r="J41" s="122">
        <v>15.051540000000001</v>
      </c>
      <c r="K41" s="123">
        <f aca="true" t="shared" si="15" ref="K41:P41">SUM(K32:K40)</f>
        <v>69420005</v>
      </c>
      <c r="L41" s="123">
        <f t="shared" si="15"/>
        <v>4969962902</v>
      </c>
      <c r="M41" s="124">
        <f t="shared" si="15"/>
        <v>5039382907</v>
      </c>
      <c r="N41" s="12">
        <f t="shared" si="15"/>
        <v>16.02702</v>
      </c>
      <c r="O41" s="12">
        <f t="shared" si="15"/>
        <v>16.557930000000002</v>
      </c>
      <c r="P41" s="12">
        <f t="shared" si="15"/>
        <v>14.534790000000001</v>
      </c>
      <c r="Q41" s="127">
        <f t="shared" si="12"/>
        <v>-3.5401575940746555</v>
      </c>
      <c r="R41" s="127">
        <f t="shared" si="13"/>
        <v>-3.433203512730254</v>
      </c>
      <c r="S41" s="119"/>
      <c r="T41" s="53">
        <f>ROUND(P41,5)</f>
        <v>14.53479</v>
      </c>
      <c r="U41" s="102">
        <v>0.07867</v>
      </c>
      <c r="W41" s="6">
        <v>2843699</v>
      </c>
      <c r="X41" s="39">
        <v>0.04876211076902443</v>
      </c>
      <c r="Y41" s="39">
        <f t="shared" si="3"/>
        <v>0.04876</v>
      </c>
    </row>
    <row r="42" spans="1:25" ht="13.5" customHeight="1">
      <c r="A42" s="39">
        <v>2</v>
      </c>
      <c r="B42" s="39">
        <v>3</v>
      </c>
      <c r="D42" s="198"/>
      <c r="E42" s="198"/>
      <c r="F42" s="225"/>
      <c r="G42" s="56"/>
      <c r="H42" s="57"/>
      <c r="I42" s="57"/>
      <c r="J42" s="8"/>
      <c r="K42" s="129"/>
      <c r="L42" s="129"/>
      <c r="M42" s="14"/>
      <c r="N42" s="15"/>
      <c r="O42" s="15"/>
      <c r="P42" s="16"/>
      <c r="Q42" s="17"/>
      <c r="R42" s="147"/>
      <c r="S42" s="119"/>
      <c r="U42" s="102"/>
      <c r="W42" s="6">
        <v>27181192</v>
      </c>
      <c r="X42" s="39">
        <v>0.4660874076820792</v>
      </c>
      <c r="Y42" s="39">
        <f t="shared" si="3"/>
        <v>0.46609</v>
      </c>
    </row>
    <row r="43" spans="1:25" ht="13.5" customHeight="1">
      <c r="A43" s="39">
        <v>2</v>
      </c>
      <c r="B43" s="39">
        <v>3</v>
      </c>
      <c r="D43" s="198"/>
      <c r="E43" s="198"/>
      <c r="F43" s="135" t="s">
        <v>42</v>
      </c>
      <c r="G43" s="56"/>
      <c r="H43" s="61"/>
      <c r="I43" s="61"/>
      <c r="J43" s="62"/>
      <c r="K43" s="129"/>
      <c r="L43" s="129"/>
      <c r="M43" s="60"/>
      <c r="N43" s="136"/>
      <c r="O43" s="136"/>
      <c r="P43" s="137"/>
      <c r="Q43" s="138"/>
      <c r="R43" s="139"/>
      <c r="S43" s="119"/>
      <c r="T43" s="53">
        <f>ROUND(P43,5)</f>
        <v>0</v>
      </c>
      <c r="U43" s="102">
        <v>0.0745</v>
      </c>
      <c r="W43" s="6">
        <v>103525165</v>
      </c>
      <c r="X43" s="39">
        <v>1.775189836586619</v>
      </c>
      <c r="Y43" s="39">
        <f t="shared" si="3"/>
        <v>1.77519</v>
      </c>
    </row>
    <row r="44" spans="1:25" ht="13.5" customHeight="1">
      <c r="A44" s="112">
        <v>3</v>
      </c>
      <c r="B44" s="112">
        <v>2</v>
      </c>
      <c r="C44" s="199" t="s">
        <v>43</v>
      </c>
      <c r="D44" s="200">
        <v>18071306</v>
      </c>
      <c r="E44" s="200">
        <v>2079912</v>
      </c>
      <c r="F44" s="13" t="s">
        <v>43</v>
      </c>
      <c r="G44" s="113">
        <v>17123985</v>
      </c>
      <c r="H44" s="114">
        <v>0.06605</v>
      </c>
      <c r="I44" s="115">
        <v>0.07003</v>
      </c>
      <c r="J44" s="115">
        <v>0.11072</v>
      </c>
      <c r="K44" s="205">
        <v>18071306</v>
      </c>
      <c r="L44" s="205">
        <v>2079912</v>
      </c>
      <c r="M44" s="130">
        <f aca="true" t="shared" si="16" ref="M44:M63">K44+L44</f>
        <v>20151218</v>
      </c>
      <c r="N44" s="115">
        <f>ROUND(M44/$M$369*100,5)</f>
        <v>0.06409</v>
      </c>
      <c r="O44" s="115">
        <f aca="true" t="shared" si="17" ref="O44:O63">ROUND((H44+N44)/2,5)</f>
        <v>0.06507</v>
      </c>
      <c r="P44" s="115">
        <f aca="true" t="shared" si="18" ref="P44:P63">ROUND((O44*0.85)+$U$11,5)</f>
        <v>0.1065</v>
      </c>
      <c r="Q44" s="117">
        <f aca="true" t="shared" si="19" ref="Q44:R64">((O44/I44)-1)*100</f>
        <v>-7.0826788519205985</v>
      </c>
      <c r="R44" s="127">
        <f t="shared" si="19"/>
        <v>-3.811416184971095</v>
      </c>
      <c r="S44" s="119"/>
      <c r="T44" s="53">
        <f>ROUND(P44,5)</f>
        <v>0.1065</v>
      </c>
      <c r="U44" s="102">
        <v>0.08366</v>
      </c>
      <c r="W44" s="6">
        <v>3277599</v>
      </c>
      <c r="X44" s="39">
        <v>0.05620237778134877</v>
      </c>
      <c r="Y44" s="39">
        <f t="shared" si="3"/>
        <v>0.0562</v>
      </c>
    </row>
    <row r="45" spans="1:25" ht="13.5" customHeight="1">
      <c r="A45" s="112">
        <v>3</v>
      </c>
      <c r="B45" s="112">
        <v>2</v>
      </c>
      <c r="C45" s="199" t="s">
        <v>44</v>
      </c>
      <c r="D45" s="200">
        <v>9310373</v>
      </c>
      <c r="E45" s="200">
        <v>2307012</v>
      </c>
      <c r="F45" s="13" t="s">
        <v>44</v>
      </c>
      <c r="G45" s="113">
        <v>8575582</v>
      </c>
      <c r="H45" s="114">
        <v>0.03308</v>
      </c>
      <c r="I45" s="115">
        <v>0.03316</v>
      </c>
      <c r="J45" s="115">
        <v>0.07938</v>
      </c>
      <c r="K45" s="205">
        <v>9310373</v>
      </c>
      <c r="L45" s="205">
        <v>2307012</v>
      </c>
      <c r="M45" s="130">
        <f t="shared" si="16"/>
        <v>11617385</v>
      </c>
      <c r="N45" s="115">
        <f aca="true" t="shared" si="20" ref="N45:N63">ROUND(M45/$M$369*100,5)</f>
        <v>0.03695</v>
      </c>
      <c r="O45" s="115">
        <f t="shared" si="17"/>
        <v>0.03502</v>
      </c>
      <c r="P45" s="115">
        <f t="shared" si="18"/>
        <v>0.08096</v>
      </c>
      <c r="Q45" s="117">
        <f t="shared" si="19"/>
        <v>5.6091676718938555</v>
      </c>
      <c r="R45" s="118">
        <f t="shared" si="19"/>
        <v>1.9904257999496133</v>
      </c>
      <c r="S45" s="119"/>
      <c r="U45" s="102"/>
      <c r="W45" s="6">
        <v>8378182</v>
      </c>
      <c r="X45" s="39">
        <v>0.14366423405819204</v>
      </c>
      <c r="Y45" s="39">
        <f t="shared" si="3"/>
        <v>0.14366</v>
      </c>
    </row>
    <row r="46" spans="1:25" ht="13.5" customHeight="1">
      <c r="A46" s="112">
        <v>3</v>
      </c>
      <c r="B46" s="112">
        <v>2</v>
      </c>
      <c r="C46" s="199" t="s">
        <v>45</v>
      </c>
      <c r="D46" s="200">
        <v>32687672</v>
      </c>
      <c r="E46" s="200">
        <v>2773909</v>
      </c>
      <c r="F46" s="13" t="s">
        <v>45</v>
      </c>
      <c r="G46" s="113">
        <v>26751643</v>
      </c>
      <c r="H46" s="114">
        <v>0.10319</v>
      </c>
      <c r="I46" s="115">
        <v>0.09353</v>
      </c>
      <c r="J46" s="115">
        <v>0.1307</v>
      </c>
      <c r="K46" s="205">
        <v>32687672</v>
      </c>
      <c r="L46" s="205">
        <v>2773909</v>
      </c>
      <c r="M46" s="130">
        <f t="shared" si="16"/>
        <v>35461581</v>
      </c>
      <c r="N46" s="115">
        <f t="shared" si="20"/>
        <v>0.11278</v>
      </c>
      <c r="O46" s="115">
        <f t="shared" si="17"/>
        <v>0.10799</v>
      </c>
      <c r="P46" s="115">
        <f t="shared" si="18"/>
        <v>0.14299</v>
      </c>
      <c r="Q46" s="117">
        <f t="shared" si="19"/>
        <v>15.460280124024383</v>
      </c>
      <c r="R46" s="118">
        <f t="shared" si="19"/>
        <v>9.403213465952565</v>
      </c>
      <c r="S46" s="119"/>
      <c r="T46" s="53">
        <f aca="true" t="shared" si="21" ref="T46:T58">ROUND(P46,5)</f>
        <v>0.14299</v>
      </c>
      <c r="U46" s="102">
        <v>2.7476</v>
      </c>
      <c r="W46" s="6"/>
      <c r="Y46" s="39">
        <f t="shared" si="3"/>
        <v>0</v>
      </c>
    </row>
    <row r="47" spans="1:25" ht="13.5" customHeight="1">
      <c r="A47" s="112">
        <v>3</v>
      </c>
      <c r="B47" s="112">
        <v>2</v>
      </c>
      <c r="C47" s="199" t="s">
        <v>46</v>
      </c>
      <c r="D47" s="200">
        <v>117923787</v>
      </c>
      <c r="E47" s="200">
        <v>727021554</v>
      </c>
      <c r="F47" s="13" t="s">
        <v>46</v>
      </c>
      <c r="G47" s="113">
        <v>680445879</v>
      </c>
      <c r="H47" s="114">
        <v>2.62463</v>
      </c>
      <c r="I47" s="115">
        <v>2.62575</v>
      </c>
      <c r="J47" s="115">
        <v>2.28308</v>
      </c>
      <c r="K47" s="205">
        <v>117923787</v>
      </c>
      <c r="L47" s="205">
        <v>727021554</v>
      </c>
      <c r="M47" s="130">
        <f t="shared" si="16"/>
        <v>844945341</v>
      </c>
      <c r="N47" s="115">
        <f t="shared" si="20"/>
        <v>2.68723</v>
      </c>
      <c r="O47" s="115">
        <f t="shared" si="17"/>
        <v>2.65593</v>
      </c>
      <c r="P47" s="115">
        <f>ROUND((O47*0.85)+$U$11,5)</f>
        <v>2.30874</v>
      </c>
      <c r="Q47" s="117">
        <f t="shared" si="19"/>
        <v>1.1493858897457798</v>
      </c>
      <c r="R47" s="118">
        <f t="shared" si="19"/>
        <v>1.1239203181666824</v>
      </c>
      <c r="S47" s="119"/>
      <c r="T47" s="53">
        <f t="shared" si="21"/>
        <v>2.30874</v>
      </c>
      <c r="U47" s="102">
        <v>0.85841</v>
      </c>
      <c r="W47" s="6">
        <v>2618654</v>
      </c>
      <c r="X47" s="39">
        <v>0.04490316887045673</v>
      </c>
      <c r="Y47" s="39">
        <f aca="true" t="shared" si="22" ref="Y47:Y78">ROUND(X47,5)</f>
        <v>0.0449</v>
      </c>
    </row>
    <row r="48" spans="1:25" ht="13.5" customHeight="1">
      <c r="A48" s="112">
        <v>3</v>
      </c>
      <c r="B48" s="112">
        <v>2</v>
      </c>
      <c r="C48" s="199" t="s">
        <v>47</v>
      </c>
      <c r="D48" s="200">
        <v>22619840</v>
      </c>
      <c r="E48" s="200">
        <v>12214893</v>
      </c>
      <c r="F48" s="13" t="s">
        <v>47</v>
      </c>
      <c r="G48" s="113">
        <v>35450572</v>
      </c>
      <c r="H48" s="114">
        <v>0.13674</v>
      </c>
      <c r="I48" s="115">
        <v>0.13219</v>
      </c>
      <c r="J48" s="115">
        <v>0.16356</v>
      </c>
      <c r="K48" s="205">
        <v>22619840</v>
      </c>
      <c r="L48" s="205">
        <v>12214893</v>
      </c>
      <c r="M48" s="130">
        <f t="shared" si="16"/>
        <v>34834733</v>
      </c>
      <c r="N48" s="115">
        <f t="shared" si="20"/>
        <v>0.11079</v>
      </c>
      <c r="O48" s="115">
        <f t="shared" si="17"/>
        <v>0.12377</v>
      </c>
      <c r="P48" s="115">
        <f t="shared" si="18"/>
        <v>0.1564</v>
      </c>
      <c r="Q48" s="117">
        <f t="shared" si="19"/>
        <v>-6.369619487101897</v>
      </c>
      <c r="R48" s="118">
        <f t="shared" si="19"/>
        <v>-4.377598434825137</v>
      </c>
      <c r="S48" s="119"/>
      <c r="T48" s="53">
        <f t="shared" si="21"/>
        <v>0.1564</v>
      </c>
      <c r="U48" s="102">
        <v>0.12975</v>
      </c>
      <c r="W48" s="6">
        <v>5640656</v>
      </c>
      <c r="X48" s="39">
        <v>0.09672271667358687</v>
      </c>
      <c r="Y48" s="39">
        <f t="shared" si="22"/>
        <v>0.09672</v>
      </c>
    </row>
    <row r="49" spans="1:25" ht="13.5" customHeight="1">
      <c r="A49" s="112">
        <v>3</v>
      </c>
      <c r="B49" s="112">
        <v>2</v>
      </c>
      <c r="C49" s="199" t="s">
        <v>48</v>
      </c>
      <c r="D49" s="200">
        <v>60383513</v>
      </c>
      <c r="E49" s="200">
        <v>13632461</v>
      </c>
      <c r="F49" s="13" t="s">
        <v>48</v>
      </c>
      <c r="G49" s="113">
        <v>61576988</v>
      </c>
      <c r="H49" s="114">
        <v>0.23752</v>
      </c>
      <c r="I49" s="115">
        <v>0.23831</v>
      </c>
      <c r="J49" s="115">
        <v>0.25376</v>
      </c>
      <c r="K49" s="205">
        <v>60383513</v>
      </c>
      <c r="L49" s="205">
        <v>13632461</v>
      </c>
      <c r="M49" s="130">
        <f t="shared" si="16"/>
        <v>74015974</v>
      </c>
      <c r="N49" s="115">
        <f t="shared" si="20"/>
        <v>0.2354</v>
      </c>
      <c r="O49" s="115">
        <f t="shared" si="17"/>
        <v>0.23646</v>
      </c>
      <c r="P49" s="115">
        <f t="shared" si="18"/>
        <v>0.25219</v>
      </c>
      <c r="Q49" s="117">
        <f t="shared" si="19"/>
        <v>-0.7762997776005975</v>
      </c>
      <c r="R49" s="118">
        <f t="shared" si="19"/>
        <v>-0.6186948297603911</v>
      </c>
      <c r="S49" s="119"/>
      <c r="T49" s="53">
        <f t="shared" si="21"/>
        <v>0.25219</v>
      </c>
      <c r="U49" s="102">
        <v>0.08388</v>
      </c>
      <c r="W49" s="6">
        <v>1557142</v>
      </c>
      <c r="X49" s="39">
        <v>0.026700973164564972</v>
      </c>
      <c r="Y49" s="39">
        <f t="shared" si="22"/>
        <v>0.0267</v>
      </c>
    </row>
    <row r="50" spans="1:25" ht="13.5" customHeight="1">
      <c r="A50" s="112">
        <v>3</v>
      </c>
      <c r="B50" s="112">
        <v>2</v>
      </c>
      <c r="C50" s="199" t="s">
        <v>49</v>
      </c>
      <c r="D50" s="200">
        <v>7629398</v>
      </c>
      <c r="E50" s="200">
        <v>1253422</v>
      </c>
      <c r="F50" s="13" t="s">
        <v>49</v>
      </c>
      <c r="G50" s="113">
        <v>7189914</v>
      </c>
      <c r="H50" s="114">
        <v>0.02773</v>
      </c>
      <c r="I50" s="115">
        <v>0.02693</v>
      </c>
      <c r="J50" s="115">
        <v>0.07409</v>
      </c>
      <c r="K50" s="205">
        <v>7629398</v>
      </c>
      <c r="L50" s="205">
        <v>1253422</v>
      </c>
      <c r="M50" s="130">
        <f t="shared" si="16"/>
        <v>8882820</v>
      </c>
      <c r="N50" s="115">
        <f t="shared" si="20"/>
        <v>0.02825</v>
      </c>
      <c r="O50" s="115">
        <f t="shared" si="17"/>
        <v>0.02799</v>
      </c>
      <c r="P50" s="115">
        <f t="shared" si="18"/>
        <v>0.07499</v>
      </c>
      <c r="Q50" s="117">
        <f t="shared" si="19"/>
        <v>3.9361307092462106</v>
      </c>
      <c r="R50" s="118">
        <f t="shared" si="19"/>
        <v>1.2147388311513074</v>
      </c>
      <c r="S50" s="119"/>
      <c r="T50" s="53">
        <f t="shared" si="21"/>
        <v>0.07499</v>
      </c>
      <c r="U50" s="102">
        <v>0.15427</v>
      </c>
      <c r="W50" s="6">
        <v>4383434</v>
      </c>
      <c r="X50" s="39">
        <v>0.07516459873450315</v>
      </c>
      <c r="Y50" s="39">
        <f t="shared" si="22"/>
        <v>0.07516</v>
      </c>
    </row>
    <row r="51" spans="1:25" ht="13.5" customHeight="1">
      <c r="A51" s="112">
        <v>3</v>
      </c>
      <c r="B51" s="112">
        <v>2</v>
      </c>
      <c r="C51" s="199" t="s">
        <v>50</v>
      </c>
      <c r="D51" s="200">
        <v>33289372</v>
      </c>
      <c r="E51" s="200">
        <v>6911041</v>
      </c>
      <c r="F51" s="13" t="s">
        <v>50</v>
      </c>
      <c r="G51" s="113">
        <v>31211020</v>
      </c>
      <c r="H51" s="114">
        <v>0.12039</v>
      </c>
      <c r="I51" s="115">
        <v>0.12844</v>
      </c>
      <c r="J51" s="115">
        <v>0.16037</v>
      </c>
      <c r="K51" s="205">
        <v>33289372</v>
      </c>
      <c r="L51" s="205">
        <v>6911041</v>
      </c>
      <c r="M51" s="130">
        <f t="shared" si="16"/>
        <v>40200413</v>
      </c>
      <c r="N51" s="115">
        <f t="shared" si="20"/>
        <v>0.12785</v>
      </c>
      <c r="O51" s="115">
        <f t="shared" si="17"/>
        <v>0.12412</v>
      </c>
      <c r="P51" s="115">
        <f t="shared" si="18"/>
        <v>0.1567</v>
      </c>
      <c r="Q51" s="117">
        <f t="shared" si="19"/>
        <v>-3.3634381812519543</v>
      </c>
      <c r="R51" s="118">
        <f t="shared" si="19"/>
        <v>-2.2884579410114125</v>
      </c>
      <c r="S51" s="119"/>
      <c r="T51" s="53">
        <f t="shared" si="21"/>
        <v>0.1567</v>
      </c>
      <c r="U51" s="102">
        <v>0.08209</v>
      </c>
      <c r="W51" s="6">
        <v>2163758</v>
      </c>
      <c r="X51" s="39">
        <v>0.037102874556471266</v>
      </c>
      <c r="Y51" s="39">
        <f t="shared" si="22"/>
        <v>0.0371</v>
      </c>
    </row>
    <row r="52" spans="1:25" ht="13.5" customHeight="1">
      <c r="A52" s="112">
        <v>3</v>
      </c>
      <c r="B52" s="112">
        <v>2</v>
      </c>
      <c r="C52" s="199" t="s">
        <v>51</v>
      </c>
      <c r="D52" s="200">
        <v>3832546</v>
      </c>
      <c r="E52" s="200">
        <v>815565</v>
      </c>
      <c r="F52" s="13" t="s">
        <v>51</v>
      </c>
      <c r="G52" s="113">
        <v>4016539</v>
      </c>
      <c r="H52" s="114">
        <v>0.01549</v>
      </c>
      <c r="I52" s="115">
        <v>0.01505</v>
      </c>
      <c r="J52" s="115">
        <v>0.06399</v>
      </c>
      <c r="K52" s="205">
        <v>3832546</v>
      </c>
      <c r="L52" s="205">
        <v>815565</v>
      </c>
      <c r="M52" s="130">
        <f t="shared" si="16"/>
        <v>4648111</v>
      </c>
      <c r="N52" s="115">
        <f t="shared" si="20"/>
        <v>0.01478</v>
      </c>
      <c r="O52" s="115">
        <f t="shared" si="17"/>
        <v>0.01514</v>
      </c>
      <c r="P52" s="115">
        <f t="shared" si="18"/>
        <v>0.06406</v>
      </c>
      <c r="Q52" s="117">
        <f t="shared" si="19"/>
        <v>0.5980066445182786</v>
      </c>
      <c r="R52" s="118">
        <f t="shared" si="19"/>
        <v>0.1093920925144598</v>
      </c>
      <c r="S52" s="119"/>
      <c r="T52" s="53">
        <f t="shared" si="21"/>
        <v>0.06406</v>
      </c>
      <c r="U52" s="102">
        <v>0.08391</v>
      </c>
      <c r="W52" s="6">
        <v>111870411</v>
      </c>
      <c r="X52" s="39">
        <v>1.9182893031077797</v>
      </c>
      <c r="Y52" s="39">
        <f t="shared" si="22"/>
        <v>1.91829</v>
      </c>
    </row>
    <row r="53" spans="1:25" ht="13.5" customHeight="1">
      <c r="A53" s="112">
        <v>3</v>
      </c>
      <c r="B53" s="112">
        <v>2</v>
      </c>
      <c r="C53" s="199" t="s">
        <v>52</v>
      </c>
      <c r="D53" s="200">
        <v>5231765</v>
      </c>
      <c r="E53" s="200">
        <v>832641</v>
      </c>
      <c r="F53" s="13" t="s">
        <v>52</v>
      </c>
      <c r="G53" s="113">
        <v>5102021</v>
      </c>
      <c r="H53" s="114">
        <v>0.01968</v>
      </c>
      <c r="I53" s="115">
        <v>0.01868</v>
      </c>
      <c r="J53" s="115">
        <v>0.06707</v>
      </c>
      <c r="K53" s="205">
        <v>5231765</v>
      </c>
      <c r="L53" s="205">
        <v>832641</v>
      </c>
      <c r="M53" s="130">
        <f t="shared" si="16"/>
        <v>6064406</v>
      </c>
      <c r="N53" s="115">
        <f t="shared" si="20"/>
        <v>0.01929</v>
      </c>
      <c r="O53" s="115">
        <f t="shared" si="17"/>
        <v>0.01949</v>
      </c>
      <c r="P53" s="115">
        <f t="shared" si="18"/>
        <v>0.06776</v>
      </c>
      <c r="Q53" s="117">
        <f t="shared" si="19"/>
        <v>4.3361884368308345</v>
      </c>
      <c r="R53" s="118">
        <f t="shared" si="19"/>
        <v>1.0287759057700852</v>
      </c>
      <c r="S53" s="119"/>
      <c r="T53" s="53">
        <f t="shared" si="21"/>
        <v>0.06776</v>
      </c>
      <c r="U53" s="102">
        <v>0.71152</v>
      </c>
      <c r="W53" s="6">
        <v>54876260</v>
      </c>
      <c r="X53" s="39">
        <v>0.9409864647101486</v>
      </c>
      <c r="Y53" s="39">
        <f t="shared" si="22"/>
        <v>0.94099</v>
      </c>
    </row>
    <row r="54" spans="1:25" ht="13.5" customHeight="1">
      <c r="A54" s="112">
        <v>3</v>
      </c>
      <c r="B54" s="112">
        <v>2</v>
      </c>
      <c r="C54" s="199" t="s">
        <v>53</v>
      </c>
      <c r="D54" s="200">
        <v>19274318</v>
      </c>
      <c r="E54" s="200">
        <v>7848381</v>
      </c>
      <c r="F54" s="13" t="s">
        <v>53</v>
      </c>
      <c r="G54" s="113">
        <v>20412604</v>
      </c>
      <c r="H54" s="114">
        <v>0.07874</v>
      </c>
      <c r="I54" s="115">
        <v>0.07461</v>
      </c>
      <c r="J54" s="115">
        <v>0.11461</v>
      </c>
      <c r="K54" s="205">
        <v>19274318</v>
      </c>
      <c r="L54" s="205">
        <v>7848381</v>
      </c>
      <c r="M54" s="130">
        <f t="shared" si="16"/>
        <v>27122699</v>
      </c>
      <c r="N54" s="115">
        <f t="shared" si="20"/>
        <v>0.08626</v>
      </c>
      <c r="O54" s="115">
        <f t="shared" si="17"/>
        <v>0.0825</v>
      </c>
      <c r="P54" s="115">
        <f t="shared" si="18"/>
        <v>0.12132</v>
      </c>
      <c r="Q54" s="117">
        <f t="shared" si="19"/>
        <v>10.57498994772821</v>
      </c>
      <c r="R54" s="118">
        <f t="shared" si="19"/>
        <v>5.854637466189683</v>
      </c>
      <c r="S54" s="119"/>
      <c r="T54" s="53">
        <f t="shared" si="21"/>
        <v>0.12132</v>
      </c>
      <c r="U54" s="102">
        <v>3.7865</v>
      </c>
      <c r="W54" s="6">
        <v>1944729</v>
      </c>
      <c r="X54" s="39">
        <v>0.03334709155706498</v>
      </c>
      <c r="Y54" s="39">
        <f t="shared" si="22"/>
        <v>0.03335</v>
      </c>
    </row>
    <row r="55" spans="1:25" ht="13.5" customHeight="1">
      <c r="A55" s="112">
        <v>3</v>
      </c>
      <c r="B55" s="112">
        <v>2</v>
      </c>
      <c r="C55" s="199" t="s">
        <v>54</v>
      </c>
      <c r="D55" s="200">
        <v>30968160</v>
      </c>
      <c r="E55" s="200">
        <v>3163916</v>
      </c>
      <c r="F55" s="13" t="s">
        <v>54</v>
      </c>
      <c r="G55" s="113">
        <v>29288571</v>
      </c>
      <c r="H55" s="114">
        <v>0.11297</v>
      </c>
      <c r="I55" s="115">
        <v>0.1119</v>
      </c>
      <c r="J55" s="115">
        <v>0.14631</v>
      </c>
      <c r="K55" s="205">
        <v>30968160</v>
      </c>
      <c r="L55" s="205">
        <v>3163916</v>
      </c>
      <c r="M55" s="130">
        <f t="shared" si="16"/>
        <v>34132076</v>
      </c>
      <c r="N55" s="115">
        <f t="shared" si="20"/>
        <v>0.10855</v>
      </c>
      <c r="O55" s="115">
        <f t="shared" si="17"/>
        <v>0.11076</v>
      </c>
      <c r="P55" s="115">
        <f t="shared" si="18"/>
        <v>0.14534</v>
      </c>
      <c r="Q55" s="117">
        <f t="shared" si="19"/>
        <v>-1.0187667560321745</v>
      </c>
      <c r="R55" s="118">
        <f t="shared" si="19"/>
        <v>-0.6629758731460544</v>
      </c>
      <c r="S55" s="119"/>
      <c r="T55" s="53">
        <f t="shared" si="21"/>
        <v>0.14534</v>
      </c>
      <c r="U55" s="102">
        <v>1.79826</v>
      </c>
      <c r="W55" s="6">
        <v>6008641</v>
      </c>
      <c r="X55" s="39">
        <v>0.10303271127264234</v>
      </c>
      <c r="Y55" s="39">
        <f t="shared" si="22"/>
        <v>0.10303</v>
      </c>
    </row>
    <row r="56" spans="1:25" ht="13.5" customHeight="1">
      <c r="A56" s="112">
        <v>3</v>
      </c>
      <c r="B56" s="112">
        <v>2</v>
      </c>
      <c r="C56" s="199" t="s">
        <v>55</v>
      </c>
      <c r="D56" s="200">
        <v>23135954</v>
      </c>
      <c r="E56" s="200">
        <v>37967254</v>
      </c>
      <c r="F56" s="13" t="s">
        <v>55</v>
      </c>
      <c r="G56" s="113">
        <v>50916770</v>
      </c>
      <c r="H56" s="114">
        <v>0.1964</v>
      </c>
      <c r="I56" s="115">
        <v>0.19162</v>
      </c>
      <c r="J56" s="115">
        <v>0.21407</v>
      </c>
      <c r="K56" s="205">
        <v>23135954</v>
      </c>
      <c r="L56" s="205">
        <v>37967254</v>
      </c>
      <c r="M56" s="130">
        <f t="shared" si="16"/>
        <v>61103208</v>
      </c>
      <c r="N56" s="115">
        <f t="shared" si="20"/>
        <v>0.19433</v>
      </c>
      <c r="O56" s="115">
        <f t="shared" si="17"/>
        <v>0.19537</v>
      </c>
      <c r="P56" s="115">
        <f t="shared" si="18"/>
        <v>0.21726</v>
      </c>
      <c r="Q56" s="117">
        <f t="shared" si="19"/>
        <v>1.9569982256549379</v>
      </c>
      <c r="R56" s="118">
        <f t="shared" si="19"/>
        <v>1.4901667678796748</v>
      </c>
      <c r="S56" s="119"/>
      <c r="T56" s="53">
        <f t="shared" si="21"/>
        <v>0.21726</v>
      </c>
      <c r="U56" s="102">
        <v>0.6507</v>
      </c>
      <c r="W56" s="6">
        <v>10053516</v>
      </c>
      <c r="X56" s="39">
        <v>0.17239189548899495</v>
      </c>
      <c r="Y56" s="39">
        <f t="shared" si="22"/>
        <v>0.17239</v>
      </c>
    </row>
    <row r="57" spans="1:25" ht="13.5" customHeight="1">
      <c r="A57" s="112">
        <v>3</v>
      </c>
      <c r="B57" s="112">
        <v>2</v>
      </c>
      <c r="C57" s="199" t="s">
        <v>56</v>
      </c>
      <c r="D57" s="200">
        <v>9805099</v>
      </c>
      <c r="E57" s="200">
        <v>2026168</v>
      </c>
      <c r="F57" s="13" t="s">
        <v>56</v>
      </c>
      <c r="G57" s="113">
        <v>8774183</v>
      </c>
      <c r="H57" s="114">
        <v>0.03384</v>
      </c>
      <c r="I57" s="115">
        <v>0.03334</v>
      </c>
      <c r="J57" s="115">
        <v>0.07953</v>
      </c>
      <c r="K57" s="205">
        <v>9805099</v>
      </c>
      <c r="L57" s="205">
        <v>2026168</v>
      </c>
      <c r="M57" s="130">
        <f t="shared" si="16"/>
        <v>11831267</v>
      </c>
      <c r="N57" s="115">
        <f t="shared" si="20"/>
        <v>0.03763</v>
      </c>
      <c r="O57" s="115">
        <f t="shared" si="17"/>
        <v>0.03574</v>
      </c>
      <c r="P57" s="115">
        <f t="shared" si="18"/>
        <v>0.08157</v>
      </c>
      <c r="Q57" s="117">
        <f t="shared" si="19"/>
        <v>7.198560287942413</v>
      </c>
      <c r="R57" s="118">
        <f t="shared" si="19"/>
        <v>2.5650697849868065</v>
      </c>
      <c r="S57" s="119"/>
      <c r="T57" s="53">
        <f t="shared" si="21"/>
        <v>0.08157</v>
      </c>
      <c r="U57" s="102">
        <v>0.24334</v>
      </c>
      <c r="W57" s="6">
        <v>3378448</v>
      </c>
      <c r="X57" s="39">
        <v>0.057931678283597896</v>
      </c>
      <c r="Y57" s="39">
        <f t="shared" si="22"/>
        <v>0.05793</v>
      </c>
    </row>
    <row r="58" spans="1:25" ht="13.5" customHeight="1">
      <c r="A58" s="112">
        <v>3</v>
      </c>
      <c r="B58" s="112">
        <v>2</v>
      </c>
      <c r="C58" s="199" t="s">
        <v>57</v>
      </c>
      <c r="D58" s="200">
        <v>24476132</v>
      </c>
      <c r="E58" s="200">
        <v>29322169</v>
      </c>
      <c r="F58" s="13" t="s">
        <v>57</v>
      </c>
      <c r="G58" s="113">
        <v>39391055</v>
      </c>
      <c r="H58" s="114">
        <v>0.15194</v>
      </c>
      <c r="I58" s="115">
        <v>0.1782</v>
      </c>
      <c r="J58" s="115">
        <v>0.20266</v>
      </c>
      <c r="K58" s="205">
        <v>24476132</v>
      </c>
      <c r="L58" s="205">
        <v>29322169</v>
      </c>
      <c r="M58" s="130">
        <f t="shared" si="16"/>
        <v>53798301</v>
      </c>
      <c r="N58" s="115">
        <f t="shared" si="20"/>
        <v>0.1711</v>
      </c>
      <c r="O58" s="115">
        <f t="shared" si="17"/>
        <v>0.16152</v>
      </c>
      <c r="P58" s="115">
        <f t="shared" si="18"/>
        <v>0.18849</v>
      </c>
      <c r="Q58" s="117">
        <f t="shared" si="19"/>
        <v>-9.360269360269358</v>
      </c>
      <c r="R58" s="118">
        <f t="shared" si="19"/>
        <v>-6.992006315997246</v>
      </c>
      <c r="S58" s="119"/>
      <c r="T58" s="53">
        <f t="shared" si="21"/>
        <v>0.18849</v>
      </c>
      <c r="U58" s="102">
        <v>0</v>
      </c>
      <c r="W58" s="6">
        <v>4793180</v>
      </c>
      <c r="X58" s="39">
        <v>0.08219068688207597</v>
      </c>
      <c r="Y58" s="39">
        <f t="shared" si="22"/>
        <v>0.08219</v>
      </c>
    </row>
    <row r="59" spans="1:25" ht="13.5" customHeight="1">
      <c r="A59" s="112">
        <v>3</v>
      </c>
      <c r="B59" s="112">
        <v>2</v>
      </c>
      <c r="C59" s="199" t="s">
        <v>58</v>
      </c>
      <c r="D59" s="200">
        <v>4330913</v>
      </c>
      <c r="E59" s="200">
        <v>633500</v>
      </c>
      <c r="F59" s="13" t="s">
        <v>58</v>
      </c>
      <c r="G59" s="113">
        <v>4026085</v>
      </c>
      <c r="H59" s="114">
        <v>0.01553</v>
      </c>
      <c r="I59" s="115">
        <v>0.01534</v>
      </c>
      <c r="J59" s="115">
        <v>0.06423</v>
      </c>
      <c r="K59" s="205">
        <v>4330913</v>
      </c>
      <c r="L59" s="205">
        <v>633500</v>
      </c>
      <c r="M59" s="130">
        <f t="shared" si="16"/>
        <v>4964413</v>
      </c>
      <c r="N59" s="115">
        <f t="shared" si="20"/>
        <v>0.01579</v>
      </c>
      <c r="O59" s="115">
        <f t="shared" si="17"/>
        <v>0.01566</v>
      </c>
      <c r="P59" s="115">
        <f t="shared" si="18"/>
        <v>0.06451</v>
      </c>
      <c r="Q59" s="117">
        <f t="shared" si="19"/>
        <v>2.08604954367666</v>
      </c>
      <c r="R59" s="118">
        <f t="shared" si="19"/>
        <v>0.4359333644714303</v>
      </c>
      <c r="S59" s="119"/>
      <c r="U59" s="102"/>
      <c r="W59" s="6">
        <v>2339689</v>
      </c>
      <c r="X59" s="39">
        <v>0.04011963790227729</v>
      </c>
      <c r="Y59" s="39">
        <f t="shared" si="22"/>
        <v>0.04012</v>
      </c>
    </row>
    <row r="60" spans="1:25" ht="13.5" customHeight="1">
      <c r="A60" s="112">
        <v>3</v>
      </c>
      <c r="B60" s="112">
        <v>2</v>
      </c>
      <c r="C60" s="199" t="s">
        <v>59</v>
      </c>
      <c r="D60" s="200">
        <v>30615105</v>
      </c>
      <c r="E60" s="200">
        <v>10678664</v>
      </c>
      <c r="F60" s="20" t="s">
        <v>59</v>
      </c>
      <c r="G60" s="113">
        <v>30548499</v>
      </c>
      <c r="H60" s="114">
        <v>0.11783</v>
      </c>
      <c r="I60" s="115">
        <v>0.11683</v>
      </c>
      <c r="J60" s="115">
        <v>0.1505</v>
      </c>
      <c r="K60" s="205">
        <v>30615105</v>
      </c>
      <c r="L60" s="205">
        <v>10678664</v>
      </c>
      <c r="M60" s="130">
        <f t="shared" si="16"/>
        <v>41293769</v>
      </c>
      <c r="N60" s="115">
        <f t="shared" si="20"/>
        <v>0.13133</v>
      </c>
      <c r="O60" s="115">
        <f t="shared" si="17"/>
        <v>0.12458</v>
      </c>
      <c r="P60" s="115">
        <f t="shared" si="18"/>
        <v>0.15709</v>
      </c>
      <c r="Q60" s="117">
        <f t="shared" si="19"/>
        <v>6.633570144654621</v>
      </c>
      <c r="R60" s="118">
        <f t="shared" si="19"/>
        <v>4.378737541528244</v>
      </c>
      <c r="S60" s="119"/>
      <c r="T60" s="53">
        <f>ROUND(P60,5)</f>
        <v>0.15709</v>
      </c>
      <c r="U60" s="102">
        <v>0.09122</v>
      </c>
      <c r="W60" s="6"/>
      <c r="Y60" s="39">
        <f t="shared" si="22"/>
        <v>0</v>
      </c>
    </row>
    <row r="61" spans="1:25" ht="13.5" customHeight="1">
      <c r="A61" s="112">
        <v>3</v>
      </c>
      <c r="B61" s="112">
        <v>2</v>
      </c>
      <c r="C61" s="199" t="s">
        <v>60</v>
      </c>
      <c r="D61" s="200">
        <v>8504925</v>
      </c>
      <c r="E61" s="200">
        <v>3471821</v>
      </c>
      <c r="F61" s="13" t="s">
        <v>60</v>
      </c>
      <c r="G61" s="113">
        <v>10335602</v>
      </c>
      <c r="H61" s="114">
        <v>0.03987</v>
      </c>
      <c r="I61" s="115">
        <v>0.03837</v>
      </c>
      <c r="J61" s="115">
        <v>0.08381</v>
      </c>
      <c r="K61" s="205">
        <v>8504925</v>
      </c>
      <c r="L61" s="205">
        <v>3471821</v>
      </c>
      <c r="M61" s="130">
        <f t="shared" si="16"/>
        <v>11976746</v>
      </c>
      <c r="N61" s="115">
        <f t="shared" si="20"/>
        <v>0.03809</v>
      </c>
      <c r="O61" s="115">
        <f t="shared" si="17"/>
        <v>0.03898</v>
      </c>
      <c r="P61" s="115">
        <f t="shared" si="18"/>
        <v>0.08433</v>
      </c>
      <c r="Q61" s="117">
        <f t="shared" si="19"/>
        <v>1.5897836851707092</v>
      </c>
      <c r="R61" s="118">
        <f t="shared" si="19"/>
        <v>0.6204510201646585</v>
      </c>
      <c r="S61" s="119"/>
      <c r="T61" s="53">
        <f>ROUND(P61,5)</f>
        <v>0.08433</v>
      </c>
      <c r="U61" s="102">
        <v>0.0758</v>
      </c>
      <c r="W61" s="6">
        <v>22971260</v>
      </c>
      <c r="X61" s="39">
        <v>0.39389792120194866</v>
      </c>
      <c r="Y61" s="39">
        <f t="shared" si="22"/>
        <v>0.3939</v>
      </c>
    </row>
    <row r="62" spans="1:25" ht="13.5" customHeight="1">
      <c r="A62" s="112">
        <v>3</v>
      </c>
      <c r="B62" s="112">
        <v>2</v>
      </c>
      <c r="C62" s="199" t="s">
        <v>61</v>
      </c>
      <c r="D62" s="200">
        <v>6802559</v>
      </c>
      <c r="E62" s="200">
        <v>1066427</v>
      </c>
      <c r="F62" s="13" t="s">
        <v>61</v>
      </c>
      <c r="G62" s="113">
        <v>7211549</v>
      </c>
      <c r="H62" s="114">
        <v>0.02782</v>
      </c>
      <c r="I62" s="115">
        <v>0.02676</v>
      </c>
      <c r="J62" s="115">
        <v>0.07394</v>
      </c>
      <c r="K62" s="205">
        <v>6802559</v>
      </c>
      <c r="L62" s="205">
        <v>1066427</v>
      </c>
      <c r="M62" s="130">
        <f t="shared" si="16"/>
        <v>7868986</v>
      </c>
      <c r="N62" s="115">
        <f t="shared" si="20"/>
        <v>0.02503</v>
      </c>
      <c r="O62" s="115">
        <f t="shared" si="17"/>
        <v>0.02643</v>
      </c>
      <c r="P62" s="115">
        <f t="shared" si="18"/>
        <v>0.07366</v>
      </c>
      <c r="Q62" s="117">
        <f t="shared" si="19"/>
        <v>-1.2331838565022402</v>
      </c>
      <c r="R62" s="118">
        <f t="shared" si="19"/>
        <v>-0.3786854206113133</v>
      </c>
      <c r="S62" s="119"/>
      <c r="T62" s="53">
        <f>ROUND(P62,5)</f>
        <v>0.07366</v>
      </c>
      <c r="U62" s="102">
        <v>0.0688</v>
      </c>
      <c r="W62" s="6">
        <v>182897241</v>
      </c>
      <c r="X62" s="39">
        <v>3.1362164297244393</v>
      </c>
      <c r="Y62" s="39">
        <f t="shared" si="22"/>
        <v>3.13622</v>
      </c>
    </row>
    <row r="63" spans="1:25" ht="13.5" customHeight="1">
      <c r="A63" s="112">
        <v>3</v>
      </c>
      <c r="B63" s="112">
        <v>2</v>
      </c>
      <c r="C63" s="199" t="s">
        <v>62</v>
      </c>
      <c r="D63" s="200">
        <v>13843297</v>
      </c>
      <c r="E63" s="200">
        <v>1426333</v>
      </c>
      <c r="F63" s="215" t="s">
        <v>62</v>
      </c>
      <c r="G63" s="164">
        <v>13292985</v>
      </c>
      <c r="H63" s="213">
        <v>0.05127</v>
      </c>
      <c r="I63" s="115">
        <v>0.05019</v>
      </c>
      <c r="J63" s="115">
        <v>0.09386</v>
      </c>
      <c r="K63" s="216">
        <v>13843297</v>
      </c>
      <c r="L63" s="216">
        <v>1426333</v>
      </c>
      <c r="M63" s="217">
        <f t="shared" si="16"/>
        <v>15269630</v>
      </c>
      <c r="N63" s="115">
        <f t="shared" si="20"/>
        <v>0.04856</v>
      </c>
      <c r="O63" s="115">
        <f t="shared" si="17"/>
        <v>0.04992</v>
      </c>
      <c r="P63" s="115">
        <f t="shared" si="18"/>
        <v>0.09363</v>
      </c>
      <c r="Q63" s="117">
        <f t="shared" si="19"/>
        <v>-0.5379557680812885</v>
      </c>
      <c r="R63" s="118">
        <f t="shared" si="19"/>
        <v>-0.24504581291284744</v>
      </c>
      <c r="S63" s="119"/>
      <c r="T63" s="53">
        <f>ROUND(P63,5)</f>
        <v>0.09363</v>
      </c>
      <c r="U63" s="102">
        <v>0.32154</v>
      </c>
      <c r="W63" s="6">
        <v>7677249</v>
      </c>
      <c r="X63" s="39">
        <v>0.13164503913367134</v>
      </c>
      <c r="Y63" s="39">
        <f t="shared" si="22"/>
        <v>0.13165</v>
      </c>
    </row>
    <row r="64" spans="1:25" ht="13.5" customHeight="1">
      <c r="A64" s="112">
        <v>3</v>
      </c>
      <c r="B64" s="112">
        <v>3</v>
      </c>
      <c r="C64" s="201"/>
      <c r="D64" s="198"/>
      <c r="E64" s="198"/>
      <c r="F64" s="121" t="s">
        <v>31</v>
      </c>
      <c r="G64" s="113">
        <v>1091642046</v>
      </c>
      <c r="H64" s="122">
        <v>4.210709999999999</v>
      </c>
      <c r="I64" s="122">
        <v>4.219229999999999</v>
      </c>
      <c r="J64" s="122">
        <v>4.610240000000001</v>
      </c>
      <c r="K64" s="123">
        <f aca="true" t="shared" si="23" ref="K64:P64">SUM(K44:K63)</f>
        <v>482736034</v>
      </c>
      <c r="L64" s="123">
        <f t="shared" si="23"/>
        <v>867447043</v>
      </c>
      <c r="M64" s="124">
        <f t="shared" si="23"/>
        <v>1350183077</v>
      </c>
      <c r="N64" s="122">
        <f t="shared" si="23"/>
        <v>4.294080000000001</v>
      </c>
      <c r="O64" s="122">
        <f t="shared" si="23"/>
        <v>4.25244</v>
      </c>
      <c r="P64" s="126">
        <f t="shared" si="23"/>
        <v>4.63849</v>
      </c>
      <c r="Q64" s="127">
        <f t="shared" si="19"/>
        <v>0.7871104443228027</v>
      </c>
      <c r="R64" s="127">
        <f t="shared" si="19"/>
        <v>0.6127663635732361</v>
      </c>
      <c r="S64" s="119"/>
      <c r="T64" s="53">
        <f>ROUND(P64,5)</f>
        <v>4.63849</v>
      </c>
      <c r="U64" s="102">
        <v>0.09349</v>
      </c>
      <c r="W64" s="6">
        <v>2159327275</v>
      </c>
      <c r="X64" s="39">
        <v>37.02689903893685</v>
      </c>
      <c r="Y64" s="39">
        <f t="shared" si="22"/>
        <v>37.0269</v>
      </c>
    </row>
    <row r="65" spans="1:25" ht="13.5" customHeight="1">
      <c r="A65" s="39">
        <v>3</v>
      </c>
      <c r="B65" s="39">
        <v>3</v>
      </c>
      <c r="D65" s="198"/>
      <c r="E65" s="198"/>
      <c r="F65" s="225"/>
      <c r="G65" s="56"/>
      <c r="H65" s="57"/>
      <c r="I65" s="57"/>
      <c r="J65" s="8"/>
      <c r="K65" s="129"/>
      <c r="L65" s="129"/>
      <c r="M65" s="14"/>
      <c r="N65" s="15"/>
      <c r="O65" s="15"/>
      <c r="P65" s="16"/>
      <c r="Q65" s="17"/>
      <c r="R65" s="147"/>
      <c r="S65" s="119"/>
      <c r="U65" s="102"/>
      <c r="W65" s="6">
        <v>3729169</v>
      </c>
      <c r="X65" s="39">
        <v>0.06394563976511301</v>
      </c>
      <c r="Y65" s="39">
        <f t="shared" si="22"/>
        <v>0.06395</v>
      </c>
    </row>
    <row r="66" spans="1:25" ht="13.5" customHeight="1">
      <c r="A66" s="39">
        <v>3</v>
      </c>
      <c r="B66" s="39">
        <v>3</v>
      </c>
      <c r="D66" s="198"/>
      <c r="E66" s="198"/>
      <c r="F66" s="135" t="s">
        <v>63</v>
      </c>
      <c r="G66" s="56"/>
      <c r="H66" s="61"/>
      <c r="I66" s="61"/>
      <c r="J66" s="62"/>
      <c r="K66" s="129"/>
      <c r="L66" s="129"/>
      <c r="M66" s="60"/>
      <c r="N66" s="136"/>
      <c r="O66" s="136"/>
      <c r="P66" s="137"/>
      <c r="Q66" s="138"/>
      <c r="R66" s="139"/>
      <c r="S66" s="119"/>
      <c r="T66" s="53">
        <f aca="true" t="shared" si="24" ref="T66:T73">ROUND(P66,5)</f>
        <v>0</v>
      </c>
      <c r="U66" s="102">
        <v>0.61029</v>
      </c>
      <c r="W66" s="6"/>
      <c r="Y66" s="39">
        <f t="shared" si="22"/>
        <v>0</v>
      </c>
    </row>
    <row r="67" spans="1:25" ht="13.5" customHeight="1">
      <c r="A67" s="112">
        <v>4</v>
      </c>
      <c r="B67" s="112">
        <v>2</v>
      </c>
      <c r="C67" s="199" t="s">
        <v>64</v>
      </c>
      <c r="D67" s="200">
        <v>6076214</v>
      </c>
      <c r="E67" s="200">
        <v>6683639</v>
      </c>
      <c r="F67" s="13" t="s">
        <v>64</v>
      </c>
      <c r="G67" s="142">
        <v>14204567</v>
      </c>
      <c r="H67" s="114">
        <v>0.05479</v>
      </c>
      <c r="I67" s="143">
        <v>0.05165</v>
      </c>
      <c r="J67" s="143">
        <v>0.0951</v>
      </c>
      <c r="K67" s="205">
        <v>6076214</v>
      </c>
      <c r="L67" s="205">
        <v>6683639</v>
      </c>
      <c r="M67" s="144">
        <f aca="true" t="shared" si="25" ref="M67:M84">K67+L67</f>
        <v>12759853</v>
      </c>
      <c r="N67" s="143">
        <f>ROUND(M67/$M$369*100,5)</f>
        <v>0.04058</v>
      </c>
      <c r="O67" s="115">
        <f aca="true" t="shared" si="26" ref="O67:O84">ROUND((H67+N67)/2,5)</f>
        <v>0.04769</v>
      </c>
      <c r="P67" s="115">
        <f aca="true" t="shared" si="27" ref="P67:P84">ROUND((O67*0.85)+$U$11,5)</f>
        <v>0.09173</v>
      </c>
      <c r="Q67" s="145">
        <f aca="true" t="shared" si="28" ref="Q67:R82">((O67/I67)-1)*100</f>
        <v>-7.666989351403675</v>
      </c>
      <c r="R67" s="127">
        <f t="shared" si="28"/>
        <v>-3.543638275499472</v>
      </c>
      <c r="S67" s="119"/>
      <c r="T67" s="53">
        <f t="shared" si="24"/>
        <v>0.09173</v>
      </c>
      <c r="U67" s="102">
        <v>0</v>
      </c>
      <c r="W67" s="6">
        <v>41003153</v>
      </c>
      <c r="X67" s="39">
        <v>0.7030984251375608</v>
      </c>
      <c r="Y67" s="39">
        <f t="shared" si="22"/>
        <v>0.7031</v>
      </c>
    </row>
    <row r="68" spans="1:25" ht="13.5" customHeight="1">
      <c r="A68" s="112">
        <v>4</v>
      </c>
      <c r="B68" s="112">
        <v>2</v>
      </c>
      <c r="C68" s="199" t="s">
        <v>65</v>
      </c>
      <c r="D68" s="200">
        <v>31792035</v>
      </c>
      <c r="E68" s="200">
        <v>121459269</v>
      </c>
      <c r="F68" s="13" t="s">
        <v>65</v>
      </c>
      <c r="G68" s="142">
        <v>119862772</v>
      </c>
      <c r="H68" s="122">
        <v>0.46234</v>
      </c>
      <c r="I68" s="12">
        <v>0.46555</v>
      </c>
      <c r="J68" s="143">
        <v>0.44691</v>
      </c>
      <c r="K68" s="205">
        <v>31792035</v>
      </c>
      <c r="L68" s="205">
        <v>121459269</v>
      </c>
      <c r="M68" s="140">
        <f t="shared" si="25"/>
        <v>153251304</v>
      </c>
      <c r="N68" s="143">
        <f aca="true" t="shared" si="29" ref="N68:N84">ROUND(M68/$M$369*100,5)</f>
        <v>0.48739</v>
      </c>
      <c r="O68" s="115">
        <f t="shared" si="26"/>
        <v>0.47487</v>
      </c>
      <c r="P68" s="115">
        <f t="shared" si="27"/>
        <v>0.45483</v>
      </c>
      <c r="Q68" s="127">
        <f t="shared" si="28"/>
        <v>2.001933197293515</v>
      </c>
      <c r="R68" s="127">
        <f t="shared" si="28"/>
        <v>1.7721688930657287</v>
      </c>
      <c r="S68" s="119"/>
      <c r="T68" s="53">
        <f t="shared" si="24"/>
        <v>0.45483</v>
      </c>
      <c r="U68" s="102">
        <v>0.19132</v>
      </c>
      <c r="W68" s="6">
        <v>8102256</v>
      </c>
      <c r="X68" s="39">
        <v>0.13893281410971867</v>
      </c>
      <c r="Y68" s="39">
        <f t="shared" si="22"/>
        <v>0.13893</v>
      </c>
    </row>
    <row r="69" spans="1:25" ht="13.5" customHeight="1">
      <c r="A69" s="112">
        <v>4</v>
      </c>
      <c r="B69" s="112">
        <v>2</v>
      </c>
      <c r="C69" s="199" t="s">
        <v>66</v>
      </c>
      <c r="D69" s="200">
        <v>771746</v>
      </c>
      <c r="E69" s="200">
        <v>426251369</v>
      </c>
      <c r="F69" s="13" t="s">
        <v>66</v>
      </c>
      <c r="G69" s="142">
        <v>208696026</v>
      </c>
      <c r="H69" s="122">
        <v>0.80499</v>
      </c>
      <c r="I69" s="12">
        <v>0.78526</v>
      </c>
      <c r="J69" s="143">
        <v>0.71867</v>
      </c>
      <c r="K69" s="205">
        <v>771746</v>
      </c>
      <c r="L69" s="205">
        <v>426251369</v>
      </c>
      <c r="M69" s="140">
        <f t="shared" si="25"/>
        <v>427023115</v>
      </c>
      <c r="N69" s="143">
        <f t="shared" si="29"/>
        <v>1.35809</v>
      </c>
      <c r="O69" s="115">
        <f t="shared" si="26"/>
        <v>1.08154</v>
      </c>
      <c r="P69" s="115">
        <f>ROUND((O69*0.85)+$U$11,5)-0.00005</f>
        <v>0.97045</v>
      </c>
      <c r="Q69" s="127">
        <f t="shared" si="28"/>
        <v>37.730178539591975</v>
      </c>
      <c r="R69" s="127">
        <f t="shared" si="28"/>
        <v>35.034160323931694</v>
      </c>
      <c r="S69" s="119"/>
      <c r="T69" s="53">
        <f t="shared" si="24"/>
        <v>0.97045</v>
      </c>
      <c r="U69" s="102">
        <v>0.13721</v>
      </c>
      <c r="W69" s="6">
        <v>246280402</v>
      </c>
      <c r="X69" s="39">
        <v>4.223074327685127</v>
      </c>
      <c r="Y69" s="39">
        <f t="shared" si="22"/>
        <v>4.22307</v>
      </c>
    </row>
    <row r="70" spans="1:25" ht="13.5" customHeight="1">
      <c r="A70" s="112">
        <v>4</v>
      </c>
      <c r="B70" s="112">
        <v>2</v>
      </c>
      <c r="C70" s="199" t="s">
        <v>67</v>
      </c>
      <c r="D70" s="200">
        <v>20608428</v>
      </c>
      <c r="E70" s="200">
        <v>5103392</v>
      </c>
      <c r="F70" s="13" t="s">
        <v>67</v>
      </c>
      <c r="G70" s="142">
        <v>24290271</v>
      </c>
      <c r="H70" s="114">
        <v>0.09369</v>
      </c>
      <c r="I70" s="115">
        <v>0.09583</v>
      </c>
      <c r="J70" s="115">
        <v>0.13265</v>
      </c>
      <c r="K70" s="205">
        <v>20608428</v>
      </c>
      <c r="L70" s="205">
        <v>5103392</v>
      </c>
      <c r="M70" s="130">
        <f t="shared" si="25"/>
        <v>25711820</v>
      </c>
      <c r="N70" s="143">
        <f t="shared" si="29"/>
        <v>0.08177</v>
      </c>
      <c r="O70" s="115">
        <f t="shared" si="26"/>
        <v>0.08773</v>
      </c>
      <c r="P70" s="115">
        <f t="shared" si="27"/>
        <v>0.12577</v>
      </c>
      <c r="Q70" s="117">
        <f t="shared" si="28"/>
        <v>-8.452467911927364</v>
      </c>
      <c r="R70" s="118">
        <f t="shared" si="28"/>
        <v>-5.186581228797582</v>
      </c>
      <c r="S70" s="119"/>
      <c r="T70" s="53">
        <f t="shared" si="24"/>
        <v>0.12577</v>
      </c>
      <c r="U70" s="102">
        <v>0.10935</v>
      </c>
      <c r="W70" s="6">
        <v>9326089</v>
      </c>
      <c r="X70" s="39">
        <v>0.1599183967289718</v>
      </c>
      <c r="Y70" s="39">
        <f t="shared" si="22"/>
        <v>0.15992</v>
      </c>
    </row>
    <row r="71" spans="1:25" ht="13.5" customHeight="1">
      <c r="A71" s="112">
        <v>4</v>
      </c>
      <c r="B71" s="112">
        <v>2</v>
      </c>
      <c r="C71" s="199" t="s">
        <v>68</v>
      </c>
      <c r="D71" s="200">
        <v>3434004</v>
      </c>
      <c r="E71" s="200">
        <v>10439164</v>
      </c>
      <c r="F71" s="13" t="s">
        <v>68</v>
      </c>
      <c r="G71" s="142">
        <v>12037556</v>
      </c>
      <c r="H71" s="114">
        <v>0.04643</v>
      </c>
      <c r="I71" s="115">
        <v>0.04228</v>
      </c>
      <c r="J71" s="115">
        <v>0.08713</v>
      </c>
      <c r="K71" s="205">
        <v>3434004</v>
      </c>
      <c r="L71" s="205">
        <v>10439164</v>
      </c>
      <c r="M71" s="130">
        <f t="shared" si="25"/>
        <v>13873168</v>
      </c>
      <c r="N71" s="143">
        <f t="shared" si="29"/>
        <v>0.04412</v>
      </c>
      <c r="O71" s="115">
        <f t="shared" si="26"/>
        <v>0.04528</v>
      </c>
      <c r="P71" s="115">
        <f t="shared" si="27"/>
        <v>0.08968</v>
      </c>
      <c r="Q71" s="117">
        <f t="shared" si="28"/>
        <v>7.095553453169345</v>
      </c>
      <c r="R71" s="118">
        <f t="shared" si="28"/>
        <v>2.9266613106851747</v>
      </c>
      <c r="S71" s="119"/>
      <c r="T71" s="53">
        <f t="shared" si="24"/>
        <v>0.08968</v>
      </c>
      <c r="U71" s="102">
        <v>0.12513</v>
      </c>
      <c r="W71" s="6">
        <v>6278423</v>
      </c>
      <c r="X71" s="39">
        <v>0.10765877745175939</v>
      </c>
      <c r="Y71" s="39">
        <f t="shared" si="22"/>
        <v>0.10766</v>
      </c>
    </row>
    <row r="72" spans="1:25" ht="13.5" customHeight="1">
      <c r="A72" s="112">
        <v>4</v>
      </c>
      <c r="B72" s="112">
        <v>2</v>
      </c>
      <c r="C72" s="199" t="s">
        <v>69</v>
      </c>
      <c r="D72" s="200">
        <v>3083176</v>
      </c>
      <c r="E72" s="200">
        <v>3716364</v>
      </c>
      <c r="F72" s="13" t="s">
        <v>69</v>
      </c>
      <c r="G72" s="142">
        <v>6719754</v>
      </c>
      <c r="H72" s="114">
        <v>0.02592</v>
      </c>
      <c r="I72" s="115">
        <v>0.02491</v>
      </c>
      <c r="J72" s="115">
        <v>0.07237</v>
      </c>
      <c r="K72" s="205">
        <v>3083176</v>
      </c>
      <c r="L72" s="205">
        <v>3716364</v>
      </c>
      <c r="M72" s="130">
        <f t="shared" si="25"/>
        <v>6799540</v>
      </c>
      <c r="N72" s="143">
        <f t="shared" si="29"/>
        <v>0.02162</v>
      </c>
      <c r="O72" s="115">
        <f t="shared" si="26"/>
        <v>0.02377</v>
      </c>
      <c r="P72" s="115">
        <f t="shared" si="27"/>
        <v>0.0714</v>
      </c>
      <c r="Q72" s="117">
        <f t="shared" si="28"/>
        <v>-4.576475311120043</v>
      </c>
      <c r="R72" s="118">
        <f t="shared" si="28"/>
        <v>-1.3403343927041567</v>
      </c>
      <c r="S72" s="119"/>
      <c r="T72" s="53">
        <f t="shared" si="24"/>
        <v>0.0714</v>
      </c>
      <c r="U72" s="102">
        <v>0.14188</v>
      </c>
      <c r="W72" s="6">
        <v>19361541</v>
      </c>
      <c r="X72" s="39">
        <v>0.3320005411617081</v>
      </c>
      <c r="Y72" s="39">
        <f t="shared" si="22"/>
        <v>0.332</v>
      </c>
    </row>
    <row r="73" spans="1:25" ht="13.5" customHeight="1">
      <c r="A73" s="112">
        <v>4</v>
      </c>
      <c r="B73" s="112">
        <v>2</v>
      </c>
      <c r="C73" s="199" t="s">
        <v>70</v>
      </c>
      <c r="D73" s="200">
        <v>2285850</v>
      </c>
      <c r="E73" s="200">
        <v>119177020</v>
      </c>
      <c r="F73" s="13" t="s">
        <v>70</v>
      </c>
      <c r="G73" s="142">
        <v>54924951</v>
      </c>
      <c r="H73" s="114">
        <v>0.21186</v>
      </c>
      <c r="I73" s="115">
        <v>0.22734</v>
      </c>
      <c r="J73" s="115">
        <v>0.24443</v>
      </c>
      <c r="K73" s="205">
        <v>2285850</v>
      </c>
      <c r="L73" s="205">
        <v>119177020</v>
      </c>
      <c r="M73" s="130">
        <f t="shared" si="25"/>
        <v>121462870</v>
      </c>
      <c r="N73" s="143">
        <f t="shared" si="29"/>
        <v>0.3863</v>
      </c>
      <c r="O73" s="115">
        <f t="shared" si="26"/>
        <v>0.29908</v>
      </c>
      <c r="P73" s="115">
        <f t="shared" si="27"/>
        <v>0.30541</v>
      </c>
      <c r="Q73" s="117">
        <f t="shared" si="28"/>
        <v>31.55625934723323</v>
      </c>
      <c r="R73" s="118">
        <f t="shared" si="28"/>
        <v>24.94783782678067</v>
      </c>
      <c r="S73" s="119"/>
      <c r="T73" s="53">
        <f t="shared" si="24"/>
        <v>0.30541</v>
      </c>
      <c r="U73" s="102">
        <v>0.10272</v>
      </c>
      <c r="W73" s="6">
        <v>5461094</v>
      </c>
      <c r="X73" s="39">
        <v>0.09364369103342327</v>
      </c>
      <c r="Y73" s="39">
        <f t="shared" si="22"/>
        <v>0.09364</v>
      </c>
    </row>
    <row r="74" spans="1:25" ht="13.5" customHeight="1">
      <c r="A74" s="112">
        <v>4</v>
      </c>
      <c r="B74" s="112">
        <v>2</v>
      </c>
      <c r="C74" s="199" t="s">
        <v>71</v>
      </c>
      <c r="D74" s="200">
        <v>13743217</v>
      </c>
      <c r="E74" s="200">
        <v>21239859</v>
      </c>
      <c r="F74" s="13" t="s">
        <v>71</v>
      </c>
      <c r="G74" s="142">
        <v>30651124</v>
      </c>
      <c r="H74" s="114">
        <v>0.11823</v>
      </c>
      <c r="I74" s="115">
        <v>0.10706</v>
      </c>
      <c r="J74" s="115">
        <v>0.1422</v>
      </c>
      <c r="K74" s="205">
        <v>13743217</v>
      </c>
      <c r="L74" s="205">
        <v>21239859</v>
      </c>
      <c r="M74" s="130">
        <f t="shared" si="25"/>
        <v>34983076</v>
      </c>
      <c r="N74" s="143">
        <f t="shared" si="29"/>
        <v>0.11126</v>
      </c>
      <c r="O74" s="115">
        <f t="shared" si="26"/>
        <v>0.11475</v>
      </c>
      <c r="P74" s="115">
        <f t="shared" si="27"/>
        <v>0.14873</v>
      </c>
      <c r="Q74" s="117">
        <f t="shared" si="28"/>
        <v>7.182888100130769</v>
      </c>
      <c r="R74" s="118">
        <f t="shared" si="28"/>
        <v>4.592123769338974</v>
      </c>
      <c r="S74" s="119"/>
      <c r="U74" s="102"/>
      <c r="W74" s="6">
        <v>15049557</v>
      </c>
      <c r="X74" s="39">
        <v>0.2580611258289809</v>
      </c>
      <c r="Y74" s="39">
        <f t="shared" si="22"/>
        <v>0.25806</v>
      </c>
    </row>
    <row r="75" spans="1:25" ht="13.5" customHeight="1">
      <c r="A75" s="112">
        <v>4</v>
      </c>
      <c r="B75" s="112">
        <v>2</v>
      </c>
      <c r="C75" s="199" t="s">
        <v>72</v>
      </c>
      <c r="D75" s="200">
        <v>790285</v>
      </c>
      <c r="E75" s="200">
        <v>38926899</v>
      </c>
      <c r="F75" s="13" t="s">
        <v>72</v>
      </c>
      <c r="G75" s="142">
        <v>35321934</v>
      </c>
      <c r="H75" s="114">
        <v>0.13624</v>
      </c>
      <c r="I75" s="115">
        <v>0.13436</v>
      </c>
      <c r="J75" s="115">
        <v>0.1654</v>
      </c>
      <c r="K75" s="205">
        <v>790285</v>
      </c>
      <c r="L75" s="205">
        <v>38926899</v>
      </c>
      <c r="M75" s="130">
        <f t="shared" si="25"/>
        <v>39717184</v>
      </c>
      <c r="N75" s="143">
        <f t="shared" si="29"/>
        <v>0.12631</v>
      </c>
      <c r="O75" s="115">
        <f t="shared" si="26"/>
        <v>0.13128</v>
      </c>
      <c r="P75" s="115">
        <f t="shared" si="27"/>
        <v>0.16278</v>
      </c>
      <c r="Q75" s="117">
        <f t="shared" si="28"/>
        <v>-2.2923489133670705</v>
      </c>
      <c r="R75" s="118">
        <f t="shared" si="28"/>
        <v>-1.584038694074963</v>
      </c>
      <c r="S75" s="119"/>
      <c r="T75" s="53">
        <f>ROUND(P75,5)</f>
        <v>0.16278</v>
      </c>
      <c r="U75" s="102">
        <v>1.68499</v>
      </c>
      <c r="W75" s="6">
        <v>4901198</v>
      </c>
      <c r="X75" s="39">
        <v>0.08404291726266423</v>
      </c>
      <c r="Y75" s="39">
        <f t="shared" si="22"/>
        <v>0.08404</v>
      </c>
    </row>
    <row r="76" spans="1:25" ht="13.5" customHeight="1">
      <c r="A76" s="112">
        <v>4</v>
      </c>
      <c r="B76" s="112">
        <v>2</v>
      </c>
      <c r="C76" s="199" t="s">
        <v>73</v>
      </c>
      <c r="D76" s="200">
        <v>35109814</v>
      </c>
      <c r="E76" s="200">
        <v>52841016</v>
      </c>
      <c r="F76" s="13" t="s">
        <v>73</v>
      </c>
      <c r="G76" s="142">
        <v>74027371</v>
      </c>
      <c r="H76" s="114">
        <v>0.28554</v>
      </c>
      <c r="I76" s="115">
        <v>0.28154</v>
      </c>
      <c r="J76" s="115">
        <v>0.2905</v>
      </c>
      <c r="K76" s="205">
        <v>35109814</v>
      </c>
      <c r="L76" s="205">
        <v>52841016</v>
      </c>
      <c r="M76" s="130">
        <f t="shared" si="25"/>
        <v>87950830</v>
      </c>
      <c r="N76" s="143">
        <f t="shared" si="29"/>
        <v>0.27971</v>
      </c>
      <c r="O76" s="115">
        <f t="shared" si="26"/>
        <v>0.28263</v>
      </c>
      <c r="P76" s="115">
        <f t="shared" si="27"/>
        <v>0.29143</v>
      </c>
      <c r="Q76" s="117">
        <f t="shared" si="28"/>
        <v>0.38715635433685947</v>
      </c>
      <c r="R76" s="118">
        <f t="shared" si="28"/>
        <v>0.32013769363168354</v>
      </c>
      <c r="S76" s="119"/>
      <c r="T76" s="53">
        <f>ROUND(P76,5)</f>
        <v>0.29143</v>
      </c>
      <c r="U76" s="102">
        <v>0.09534</v>
      </c>
      <c r="W76" s="6">
        <v>9405883</v>
      </c>
      <c r="X76" s="39">
        <v>0.1612866582315793</v>
      </c>
      <c r="Y76" s="39">
        <f t="shared" si="22"/>
        <v>0.16129</v>
      </c>
    </row>
    <row r="77" spans="1:25" ht="13.5" customHeight="1">
      <c r="A77" s="112">
        <v>4</v>
      </c>
      <c r="B77" s="112">
        <v>2</v>
      </c>
      <c r="C77" s="199" t="s">
        <v>74</v>
      </c>
      <c r="D77" s="200">
        <v>7391535</v>
      </c>
      <c r="E77" s="200">
        <v>3117507</v>
      </c>
      <c r="F77" s="13" t="s">
        <v>74</v>
      </c>
      <c r="G77" s="142">
        <v>10156099</v>
      </c>
      <c r="H77" s="114">
        <v>0.03917</v>
      </c>
      <c r="I77" s="115">
        <v>0.03738</v>
      </c>
      <c r="J77" s="115">
        <v>0.08297</v>
      </c>
      <c r="K77" s="205">
        <v>7391535</v>
      </c>
      <c r="L77" s="205">
        <v>3117507</v>
      </c>
      <c r="M77" s="130">
        <f t="shared" si="25"/>
        <v>10509042</v>
      </c>
      <c r="N77" s="143">
        <f t="shared" si="29"/>
        <v>0.03342</v>
      </c>
      <c r="O77" s="115">
        <f t="shared" si="26"/>
        <v>0.0363</v>
      </c>
      <c r="P77" s="115">
        <f t="shared" si="27"/>
        <v>0.08205</v>
      </c>
      <c r="Q77" s="117">
        <f t="shared" si="28"/>
        <v>-2.889245585874789</v>
      </c>
      <c r="R77" s="118">
        <f t="shared" si="28"/>
        <v>-1.1088345185006676</v>
      </c>
      <c r="S77" s="119"/>
      <c r="U77" s="102"/>
      <c r="W77" s="6">
        <v>18501514</v>
      </c>
      <c r="X77" s="39">
        <v>0.31725329405913083</v>
      </c>
      <c r="Y77" s="39">
        <f t="shared" si="22"/>
        <v>0.31725</v>
      </c>
    </row>
    <row r="78" spans="1:25" ht="13.5" customHeight="1">
      <c r="A78" s="112">
        <v>4</v>
      </c>
      <c r="B78" s="112">
        <v>2</v>
      </c>
      <c r="C78" s="199" t="s">
        <v>75</v>
      </c>
      <c r="D78" s="200">
        <v>10353535</v>
      </c>
      <c r="E78" s="200">
        <v>7219050</v>
      </c>
      <c r="F78" s="13" t="s">
        <v>75</v>
      </c>
      <c r="G78" s="142">
        <v>16612172</v>
      </c>
      <c r="H78" s="114">
        <v>0.06408</v>
      </c>
      <c r="I78" s="115">
        <v>0.05842</v>
      </c>
      <c r="J78" s="115">
        <v>0.10085</v>
      </c>
      <c r="K78" s="205">
        <v>10353535</v>
      </c>
      <c r="L78" s="205">
        <v>7219050</v>
      </c>
      <c r="M78" s="130">
        <f t="shared" si="25"/>
        <v>17572585</v>
      </c>
      <c r="N78" s="143">
        <f t="shared" si="29"/>
        <v>0.05589</v>
      </c>
      <c r="O78" s="115">
        <f t="shared" si="26"/>
        <v>0.05999</v>
      </c>
      <c r="P78" s="115">
        <f t="shared" si="27"/>
        <v>0.10219</v>
      </c>
      <c r="Q78" s="117">
        <f t="shared" si="28"/>
        <v>2.687435809654226</v>
      </c>
      <c r="R78" s="118">
        <f t="shared" si="28"/>
        <v>1.3287059990084282</v>
      </c>
      <c r="S78" s="119"/>
      <c r="T78" s="53">
        <f>ROUND(P78,5)</f>
        <v>0.10219</v>
      </c>
      <c r="U78" s="102">
        <v>0</v>
      </c>
      <c r="W78" s="6">
        <v>20846802</v>
      </c>
      <c r="X78" s="39">
        <v>0.3574689403850127</v>
      </c>
      <c r="Y78" s="39">
        <f t="shared" si="22"/>
        <v>0.35747</v>
      </c>
    </row>
    <row r="79" spans="1:25" ht="13.5" customHeight="1">
      <c r="A79" s="112">
        <v>4</v>
      </c>
      <c r="B79" s="112">
        <v>2</v>
      </c>
      <c r="C79" s="199" t="s">
        <v>76</v>
      </c>
      <c r="D79" s="200">
        <v>2964155</v>
      </c>
      <c r="E79" s="200">
        <v>20759543</v>
      </c>
      <c r="F79" s="13" t="s">
        <v>76</v>
      </c>
      <c r="G79" s="142">
        <v>22201793</v>
      </c>
      <c r="H79" s="114">
        <v>0.08564</v>
      </c>
      <c r="I79" s="115">
        <v>0.08608</v>
      </c>
      <c r="J79" s="115">
        <v>0.12436</v>
      </c>
      <c r="K79" s="205">
        <v>2964155</v>
      </c>
      <c r="L79" s="205">
        <v>20759543</v>
      </c>
      <c r="M79" s="130">
        <f t="shared" si="25"/>
        <v>23723698</v>
      </c>
      <c r="N79" s="143">
        <f t="shared" si="29"/>
        <v>0.07545</v>
      </c>
      <c r="O79" s="115">
        <f t="shared" si="26"/>
        <v>0.08055</v>
      </c>
      <c r="P79" s="115">
        <f t="shared" si="27"/>
        <v>0.11966</v>
      </c>
      <c r="Q79" s="117">
        <f t="shared" si="28"/>
        <v>-6.424256505576221</v>
      </c>
      <c r="R79" s="118">
        <f t="shared" si="28"/>
        <v>-3.7793502733998063</v>
      </c>
      <c r="S79" s="119"/>
      <c r="U79" s="102"/>
      <c r="W79" s="6">
        <v>3588191</v>
      </c>
      <c r="X79" s="39">
        <v>0.06152823030933181</v>
      </c>
      <c r="Y79" s="39">
        <f aca="true" t="shared" si="30" ref="Y79:Y142">ROUND(X79,5)</f>
        <v>0.06153</v>
      </c>
    </row>
    <row r="80" spans="1:25" ht="13.5" customHeight="1">
      <c r="A80" s="112">
        <v>4</v>
      </c>
      <c r="B80" s="112">
        <v>2</v>
      </c>
      <c r="C80" s="199" t="s">
        <v>77</v>
      </c>
      <c r="D80" s="200">
        <v>2114912</v>
      </c>
      <c r="E80" s="200">
        <v>1640374</v>
      </c>
      <c r="F80" s="13" t="s">
        <v>77</v>
      </c>
      <c r="G80" s="142">
        <v>3328468</v>
      </c>
      <c r="H80" s="114">
        <v>0.01284</v>
      </c>
      <c r="I80" s="115">
        <v>0.02754</v>
      </c>
      <c r="J80" s="115">
        <v>0.0746</v>
      </c>
      <c r="K80" s="205">
        <v>2114912</v>
      </c>
      <c r="L80" s="205">
        <v>1640374</v>
      </c>
      <c r="M80" s="130">
        <f t="shared" si="25"/>
        <v>3755286</v>
      </c>
      <c r="N80" s="143">
        <f>ROUND(M80/$M$369*100,5)</f>
        <v>0.01194</v>
      </c>
      <c r="O80" s="115">
        <f t="shared" si="26"/>
        <v>0.01239</v>
      </c>
      <c r="P80" s="115">
        <f t="shared" si="27"/>
        <v>0.06173</v>
      </c>
      <c r="Q80" s="117">
        <f t="shared" si="28"/>
        <v>-55.01089324618735</v>
      </c>
      <c r="R80" s="118">
        <f t="shared" si="28"/>
        <v>-17.25201072386059</v>
      </c>
      <c r="S80" s="119"/>
      <c r="T80" s="53">
        <f>ROUND(P80,5)</f>
        <v>0.06173</v>
      </c>
      <c r="U80" s="102">
        <v>0.16104</v>
      </c>
      <c r="W80" s="6">
        <v>181558004</v>
      </c>
      <c r="X80" s="39">
        <v>3.113251965855381</v>
      </c>
      <c r="Y80" s="39">
        <f t="shared" si="30"/>
        <v>3.11325</v>
      </c>
    </row>
    <row r="81" spans="1:25" ht="13.5" customHeight="1">
      <c r="A81" s="112">
        <v>4</v>
      </c>
      <c r="B81" s="112">
        <v>2</v>
      </c>
      <c r="C81" s="199" t="s">
        <v>78</v>
      </c>
      <c r="D81" s="200">
        <v>10208322</v>
      </c>
      <c r="E81" s="200">
        <v>75446618</v>
      </c>
      <c r="F81" s="13" t="s">
        <v>78</v>
      </c>
      <c r="G81" s="142">
        <v>56355374</v>
      </c>
      <c r="H81" s="114">
        <v>0.21738</v>
      </c>
      <c r="I81" s="115">
        <v>0.19805</v>
      </c>
      <c r="J81" s="115">
        <v>0.21954</v>
      </c>
      <c r="K81" s="205">
        <v>10208322</v>
      </c>
      <c r="L81" s="205">
        <v>75446618</v>
      </c>
      <c r="M81" s="130">
        <f t="shared" si="25"/>
        <v>85654940</v>
      </c>
      <c r="N81" s="143">
        <f t="shared" si="29"/>
        <v>0.27241</v>
      </c>
      <c r="O81" s="115">
        <f t="shared" si="26"/>
        <v>0.2449</v>
      </c>
      <c r="P81" s="115">
        <f t="shared" si="27"/>
        <v>0.25936</v>
      </c>
      <c r="Q81" s="117">
        <f t="shared" si="28"/>
        <v>23.65564251451653</v>
      </c>
      <c r="R81" s="118">
        <f t="shared" si="28"/>
        <v>18.137924751753644</v>
      </c>
      <c r="S81" s="119"/>
      <c r="T81" s="53">
        <f>ROUND(P81,5)</f>
        <v>0.25936</v>
      </c>
      <c r="U81" s="102">
        <v>0.21911</v>
      </c>
      <c r="W81" s="6">
        <v>14915381</v>
      </c>
      <c r="X81" s="39">
        <v>0.25576035314715184</v>
      </c>
      <c r="Y81" s="39">
        <f t="shared" si="30"/>
        <v>0.25576</v>
      </c>
    </row>
    <row r="82" spans="1:25" ht="13.5" customHeight="1">
      <c r="A82" s="112">
        <v>4</v>
      </c>
      <c r="B82" s="112">
        <v>2</v>
      </c>
      <c r="C82" s="199" t="s">
        <v>79</v>
      </c>
      <c r="D82" s="200">
        <v>2783038</v>
      </c>
      <c r="E82" s="200">
        <v>2361946</v>
      </c>
      <c r="F82" s="13" t="s">
        <v>79</v>
      </c>
      <c r="G82" s="142">
        <v>4374068</v>
      </c>
      <c r="H82" s="114">
        <v>0.01687</v>
      </c>
      <c r="I82" s="115">
        <v>0.01473</v>
      </c>
      <c r="J82" s="115">
        <v>0.06372</v>
      </c>
      <c r="K82" s="205">
        <v>2783038</v>
      </c>
      <c r="L82" s="205">
        <v>2361946</v>
      </c>
      <c r="M82" s="130">
        <f t="shared" si="25"/>
        <v>5144984</v>
      </c>
      <c r="N82" s="143">
        <f t="shared" si="29"/>
        <v>0.01636</v>
      </c>
      <c r="O82" s="115">
        <f t="shared" si="26"/>
        <v>0.01662</v>
      </c>
      <c r="P82" s="115">
        <f t="shared" si="27"/>
        <v>0.06532</v>
      </c>
      <c r="Q82" s="117">
        <f t="shared" si="28"/>
        <v>12.830957230142559</v>
      </c>
      <c r="R82" s="118">
        <f t="shared" si="28"/>
        <v>2.5109855618330235</v>
      </c>
      <c r="S82" s="119"/>
      <c r="U82" s="102"/>
      <c r="W82" s="6">
        <v>11588583</v>
      </c>
      <c r="X82" s="39">
        <v>0.19871433928205254</v>
      </c>
      <c r="Y82" s="39">
        <f t="shared" si="30"/>
        <v>0.19871</v>
      </c>
    </row>
    <row r="83" spans="1:25" ht="13.5" customHeight="1">
      <c r="A83" s="112">
        <v>4</v>
      </c>
      <c r="B83" s="112">
        <v>2</v>
      </c>
      <c r="C83" s="199" t="s">
        <v>80</v>
      </c>
      <c r="D83" s="200">
        <v>13740290</v>
      </c>
      <c r="E83" s="200">
        <v>11412812</v>
      </c>
      <c r="F83" s="13" t="s">
        <v>80</v>
      </c>
      <c r="G83" s="142">
        <v>21369874</v>
      </c>
      <c r="H83" s="114">
        <v>0.08243</v>
      </c>
      <c r="I83" s="115">
        <v>0.07868</v>
      </c>
      <c r="J83" s="115">
        <v>0.11807</v>
      </c>
      <c r="K83" s="205">
        <v>13740290</v>
      </c>
      <c r="L83" s="205">
        <v>11412812</v>
      </c>
      <c r="M83" s="130">
        <f t="shared" si="25"/>
        <v>25153102</v>
      </c>
      <c r="N83" s="143">
        <f t="shared" si="29"/>
        <v>0.08</v>
      </c>
      <c r="O83" s="115">
        <f t="shared" si="26"/>
        <v>0.08122</v>
      </c>
      <c r="P83" s="115">
        <f t="shared" si="27"/>
        <v>0.12023</v>
      </c>
      <c r="Q83" s="117">
        <f aca="true" t="shared" si="31" ref="Q83:R85">((O83/I83)-1)*100</f>
        <v>3.2282663955261803</v>
      </c>
      <c r="R83" s="118">
        <f t="shared" si="31"/>
        <v>1.829423223511495</v>
      </c>
      <c r="S83" s="119"/>
      <c r="U83" s="102"/>
      <c r="W83" s="6">
        <v>4387259</v>
      </c>
      <c r="X83" s="39">
        <v>0.0752301876289999</v>
      </c>
      <c r="Y83" s="39">
        <f t="shared" si="30"/>
        <v>0.07523</v>
      </c>
    </row>
    <row r="84" spans="1:25" ht="13.5" customHeight="1">
      <c r="A84" s="112">
        <v>4</v>
      </c>
      <c r="B84" s="112">
        <v>2</v>
      </c>
      <c r="C84" s="199" t="s">
        <v>81</v>
      </c>
      <c r="D84" s="200">
        <v>6572392</v>
      </c>
      <c r="E84" s="200">
        <v>363084644</v>
      </c>
      <c r="F84" s="13" t="s">
        <v>81</v>
      </c>
      <c r="G84" s="142">
        <v>375612905</v>
      </c>
      <c r="H84" s="122">
        <v>1.44882</v>
      </c>
      <c r="I84" s="12">
        <v>1.38971</v>
      </c>
      <c r="J84" s="143">
        <v>1.23245</v>
      </c>
      <c r="K84" s="205">
        <v>6572392</v>
      </c>
      <c r="L84" s="205">
        <v>363084644</v>
      </c>
      <c r="M84" s="140">
        <f t="shared" si="25"/>
        <v>369657036</v>
      </c>
      <c r="N84" s="143">
        <f t="shared" si="29"/>
        <v>1.17564</v>
      </c>
      <c r="O84" s="115">
        <f t="shared" si="26"/>
        <v>1.31223</v>
      </c>
      <c r="P84" s="115">
        <f t="shared" si="27"/>
        <v>1.16659</v>
      </c>
      <c r="Q84" s="127">
        <f t="shared" si="31"/>
        <v>-5.575263903979966</v>
      </c>
      <c r="R84" s="127">
        <f t="shared" si="31"/>
        <v>-5.343827335794559</v>
      </c>
      <c r="S84" s="119"/>
      <c r="T84" s="53">
        <f>ROUND(P84,5)</f>
        <v>1.16659</v>
      </c>
      <c r="U84" s="102">
        <v>0.08489</v>
      </c>
      <c r="W84" s="6">
        <v>10320895</v>
      </c>
      <c r="X84" s="39">
        <v>0.17697675640968696</v>
      </c>
      <c r="Y84" s="39">
        <f t="shared" si="30"/>
        <v>0.17698</v>
      </c>
    </row>
    <row r="85" spans="1:25" ht="13.5" customHeight="1">
      <c r="A85" s="112">
        <v>4</v>
      </c>
      <c r="B85" s="112">
        <v>3</v>
      </c>
      <c r="C85" s="201"/>
      <c r="D85" s="198"/>
      <c r="E85" s="198"/>
      <c r="F85" s="121" t="s">
        <v>31</v>
      </c>
      <c r="G85" s="142">
        <v>1090747079</v>
      </c>
      <c r="H85" s="122">
        <v>4.20726</v>
      </c>
      <c r="I85" s="122">
        <v>4.10637</v>
      </c>
      <c r="J85" s="114">
        <v>4.411919999999999</v>
      </c>
      <c r="K85" s="123">
        <f aca="true" t="shared" si="32" ref="K85:P85">SUM(K67:K84)</f>
        <v>173822948</v>
      </c>
      <c r="L85" s="123">
        <f t="shared" si="32"/>
        <v>1290880485</v>
      </c>
      <c r="M85" s="141">
        <f t="shared" si="32"/>
        <v>1464703433</v>
      </c>
      <c r="N85" s="12">
        <f t="shared" si="32"/>
        <v>4.65826</v>
      </c>
      <c r="O85" s="12">
        <f t="shared" si="32"/>
        <v>4.43282</v>
      </c>
      <c r="P85" s="12">
        <f t="shared" si="32"/>
        <v>4.6893400000000005</v>
      </c>
      <c r="Q85" s="127">
        <f t="shared" si="31"/>
        <v>7.949843779298993</v>
      </c>
      <c r="R85" s="127">
        <f t="shared" si="31"/>
        <v>6.28796533028706</v>
      </c>
      <c r="S85" s="119"/>
      <c r="T85" s="53">
        <f>ROUND(P85,5)</f>
        <v>4.68934</v>
      </c>
      <c r="U85" s="102">
        <v>0.16497</v>
      </c>
      <c r="W85" s="6">
        <v>101467468</v>
      </c>
      <c r="X85" s="39">
        <v>1.7399056349031463</v>
      </c>
      <c r="Y85" s="39">
        <f t="shared" si="30"/>
        <v>1.73991</v>
      </c>
    </row>
    <row r="86" spans="1:25" ht="13.5" customHeight="1">
      <c r="A86" s="39">
        <v>4</v>
      </c>
      <c r="B86" s="39">
        <v>3</v>
      </c>
      <c r="D86" s="198"/>
      <c r="E86" s="198"/>
      <c r="F86" s="128"/>
      <c r="G86" s="56"/>
      <c r="H86" s="42"/>
      <c r="I86" s="42"/>
      <c r="J86" s="43"/>
      <c r="K86" s="129"/>
      <c r="L86" s="129"/>
      <c r="M86" s="130"/>
      <c r="N86" s="131"/>
      <c r="O86" s="131"/>
      <c r="P86" s="132"/>
      <c r="Q86" s="133"/>
      <c r="R86" s="134"/>
      <c r="S86" s="119"/>
      <c r="U86" s="102"/>
      <c r="W86" s="6">
        <v>4402406</v>
      </c>
      <c r="X86" s="39">
        <v>0.07548991965120704</v>
      </c>
      <c r="Y86" s="39">
        <f t="shared" si="30"/>
        <v>0.07549</v>
      </c>
    </row>
    <row r="87" spans="1:25" ht="13.5" customHeight="1">
      <c r="A87" s="39">
        <v>4</v>
      </c>
      <c r="B87" s="39">
        <v>3</v>
      </c>
      <c r="D87" s="198"/>
      <c r="E87" s="198"/>
      <c r="F87" s="135" t="s">
        <v>82</v>
      </c>
      <c r="G87" s="56"/>
      <c r="H87" s="61"/>
      <c r="I87" s="61"/>
      <c r="J87" s="62"/>
      <c r="K87" s="129"/>
      <c r="L87" s="129"/>
      <c r="M87" s="60"/>
      <c r="N87" s="136"/>
      <c r="O87" s="136"/>
      <c r="P87" s="137"/>
      <c r="Q87" s="138"/>
      <c r="R87" s="139"/>
      <c r="S87" s="119"/>
      <c r="T87" s="53">
        <f aca="true" t="shared" si="33" ref="T87:T98">ROUND(P87,5)</f>
        <v>0</v>
      </c>
      <c r="U87" s="102">
        <v>0.38077</v>
      </c>
      <c r="W87" s="6">
        <v>154052048</v>
      </c>
      <c r="X87" s="39">
        <v>2.6415956923609247</v>
      </c>
      <c r="Y87" s="39">
        <f t="shared" si="30"/>
        <v>2.6416</v>
      </c>
    </row>
    <row r="88" spans="1:25" ht="13.5" customHeight="1">
      <c r="A88" s="112">
        <v>5</v>
      </c>
      <c r="B88" s="112">
        <v>2</v>
      </c>
      <c r="C88" s="199" t="s">
        <v>83</v>
      </c>
      <c r="D88" s="200">
        <v>2914339</v>
      </c>
      <c r="E88" s="200">
        <v>109289009</v>
      </c>
      <c r="F88" s="13" t="s">
        <v>83</v>
      </c>
      <c r="G88" s="113">
        <v>95337638</v>
      </c>
      <c r="H88" s="114">
        <v>0.36774</v>
      </c>
      <c r="I88" s="143">
        <v>0.38672</v>
      </c>
      <c r="J88" s="143">
        <v>0.37991</v>
      </c>
      <c r="K88" s="205">
        <v>2914339</v>
      </c>
      <c r="L88" s="205">
        <v>109289009</v>
      </c>
      <c r="M88" s="144">
        <f aca="true" t="shared" si="34" ref="M88:M97">K88+L88</f>
        <v>112203348</v>
      </c>
      <c r="N88" s="143">
        <f>ROUND(M88/$M$369*100,5)</f>
        <v>0.35685</v>
      </c>
      <c r="O88" s="115">
        <f aca="true" t="shared" si="35" ref="O88:O97">ROUND((H88+N88)/2,5)</f>
        <v>0.3623</v>
      </c>
      <c r="P88" s="115">
        <f aca="true" t="shared" si="36" ref="P88:P97">ROUND((O88*0.85)+$U$11,5)</f>
        <v>0.35915</v>
      </c>
      <c r="Q88" s="145">
        <f aca="true" t="shared" si="37" ref="Q88:R98">((O88/I88)-1)*100</f>
        <v>-6.314646255688872</v>
      </c>
      <c r="R88" s="127">
        <f t="shared" si="37"/>
        <v>-5.464452107077989</v>
      </c>
      <c r="S88" s="119"/>
      <c r="T88" s="53">
        <f t="shared" si="33"/>
        <v>0.35915</v>
      </c>
      <c r="U88" s="102">
        <v>0.12561</v>
      </c>
      <c r="W88" s="6">
        <v>16995567</v>
      </c>
      <c r="X88" s="39">
        <v>0.29143018323541847</v>
      </c>
      <c r="Y88" s="39">
        <f t="shared" si="30"/>
        <v>0.29143</v>
      </c>
    </row>
    <row r="89" spans="1:25" ht="13.5" customHeight="1">
      <c r="A89" s="112">
        <v>5</v>
      </c>
      <c r="B89" s="112">
        <v>2</v>
      </c>
      <c r="C89" s="199" t="s">
        <v>84</v>
      </c>
      <c r="D89" s="200">
        <v>6217623</v>
      </c>
      <c r="E89" s="200">
        <v>780137475</v>
      </c>
      <c r="F89" s="13" t="s">
        <v>84</v>
      </c>
      <c r="G89" s="113">
        <v>691287996</v>
      </c>
      <c r="H89" s="122">
        <v>2.66645</v>
      </c>
      <c r="I89" s="12">
        <v>2.6797</v>
      </c>
      <c r="J89" s="143">
        <v>2.32894</v>
      </c>
      <c r="K89" s="205">
        <v>6217623</v>
      </c>
      <c r="L89" s="205">
        <v>779127657</v>
      </c>
      <c r="M89" s="140">
        <f t="shared" si="34"/>
        <v>785345280</v>
      </c>
      <c r="N89" s="143">
        <f aca="true" t="shared" si="38" ref="N89:N97">ROUND(M89/$M$369*100,5)</f>
        <v>2.49768</v>
      </c>
      <c r="O89" s="115">
        <f t="shared" si="35"/>
        <v>2.58207</v>
      </c>
      <c r="P89" s="115">
        <f t="shared" si="36"/>
        <v>2.24595</v>
      </c>
      <c r="Q89" s="127">
        <f t="shared" si="37"/>
        <v>-3.6433182818972343</v>
      </c>
      <c r="R89" s="127">
        <f t="shared" si="37"/>
        <v>-3.5634237034874117</v>
      </c>
      <c r="S89" s="119"/>
      <c r="T89" s="53">
        <f t="shared" si="33"/>
        <v>2.24595</v>
      </c>
      <c r="U89" s="102">
        <v>0.19184</v>
      </c>
      <c r="W89" s="6">
        <v>138878739</v>
      </c>
      <c r="X89" s="39">
        <v>2.3814125385916136</v>
      </c>
      <c r="Y89" s="39">
        <f t="shared" si="30"/>
        <v>2.38141</v>
      </c>
    </row>
    <row r="90" spans="1:25" ht="13.5" customHeight="1">
      <c r="A90" s="112">
        <v>5</v>
      </c>
      <c r="B90" s="112">
        <v>2</v>
      </c>
      <c r="C90" s="199" t="s">
        <v>85</v>
      </c>
      <c r="D90" s="200">
        <v>13514811</v>
      </c>
      <c r="E90" s="200">
        <v>129977888</v>
      </c>
      <c r="F90" s="13" t="s">
        <v>85</v>
      </c>
      <c r="G90" s="113">
        <v>164732796</v>
      </c>
      <c r="H90" s="122">
        <v>0.63541</v>
      </c>
      <c r="I90" s="12">
        <v>0.59191</v>
      </c>
      <c r="J90" s="143">
        <v>0.55432</v>
      </c>
      <c r="K90" s="205">
        <v>13514811</v>
      </c>
      <c r="L90" s="205">
        <v>129977888</v>
      </c>
      <c r="M90" s="140">
        <f t="shared" si="34"/>
        <v>143492699</v>
      </c>
      <c r="N90" s="143">
        <f t="shared" si="38"/>
        <v>0.45636</v>
      </c>
      <c r="O90" s="115">
        <f t="shared" si="35"/>
        <v>0.54589</v>
      </c>
      <c r="P90" s="115">
        <f t="shared" si="36"/>
        <v>0.5152</v>
      </c>
      <c r="Q90" s="127">
        <f t="shared" si="37"/>
        <v>-7.774830633035434</v>
      </c>
      <c r="R90" s="127">
        <f t="shared" si="37"/>
        <v>-7.057295425025267</v>
      </c>
      <c r="S90" s="119"/>
      <c r="T90" s="53">
        <f t="shared" si="33"/>
        <v>0.5152</v>
      </c>
      <c r="U90" s="102">
        <v>0.26707</v>
      </c>
      <c r="W90" s="6">
        <v>7817803</v>
      </c>
      <c r="X90" s="39">
        <v>0.13405517808193188</v>
      </c>
      <c r="Y90" s="39">
        <f t="shared" si="30"/>
        <v>0.13406</v>
      </c>
    </row>
    <row r="91" spans="1:25" ht="13.5" customHeight="1">
      <c r="A91" s="112">
        <v>5</v>
      </c>
      <c r="B91" s="112">
        <v>2</v>
      </c>
      <c r="C91" s="199" t="s">
        <v>86</v>
      </c>
      <c r="D91" s="200">
        <v>21536688</v>
      </c>
      <c r="E91" s="200">
        <v>151536740</v>
      </c>
      <c r="F91" s="13" t="s">
        <v>86</v>
      </c>
      <c r="G91" s="113">
        <v>163813148</v>
      </c>
      <c r="H91" s="114">
        <v>0.63186</v>
      </c>
      <c r="I91" s="115">
        <v>0.58503</v>
      </c>
      <c r="J91" s="115">
        <v>0.54847</v>
      </c>
      <c r="K91" s="205">
        <v>21536688</v>
      </c>
      <c r="L91" s="205">
        <v>151536740</v>
      </c>
      <c r="M91" s="130">
        <f t="shared" si="34"/>
        <v>173073428</v>
      </c>
      <c r="N91" s="143">
        <f t="shared" si="38"/>
        <v>0.55043</v>
      </c>
      <c r="O91" s="115">
        <f t="shared" si="35"/>
        <v>0.59115</v>
      </c>
      <c r="P91" s="115">
        <f t="shared" si="36"/>
        <v>0.55367</v>
      </c>
      <c r="Q91" s="117">
        <f t="shared" si="37"/>
        <v>1.046100199989719</v>
      </c>
      <c r="R91" s="118">
        <f t="shared" si="37"/>
        <v>0.9480919649205832</v>
      </c>
      <c r="S91" s="119"/>
      <c r="T91" s="53">
        <f t="shared" si="33"/>
        <v>0.55367</v>
      </c>
      <c r="U91" s="102">
        <v>0.11609</v>
      </c>
      <c r="W91" s="6">
        <v>7139448</v>
      </c>
      <c r="X91" s="39">
        <v>0.12242313768288766</v>
      </c>
      <c r="Y91" s="39">
        <f t="shared" si="30"/>
        <v>0.12242</v>
      </c>
    </row>
    <row r="92" spans="1:25" ht="13.5" customHeight="1">
      <c r="A92" s="112">
        <v>5</v>
      </c>
      <c r="B92" s="112">
        <v>2</v>
      </c>
      <c r="C92" s="199" t="s">
        <v>87</v>
      </c>
      <c r="D92" s="200">
        <v>5813029</v>
      </c>
      <c r="E92" s="200">
        <v>48257617</v>
      </c>
      <c r="F92" s="13" t="s">
        <v>87</v>
      </c>
      <c r="G92" s="113">
        <v>44183868</v>
      </c>
      <c r="H92" s="114">
        <v>0.17043</v>
      </c>
      <c r="I92" s="115">
        <v>0.14583</v>
      </c>
      <c r="J92" s="115">
        <v>0.17515</v>
      </c>
      <c r="K92" s="205">
        <v>5813029</v>
      </c>
      <c r="L92" s="205">
        <v>48257617</v>
      </c>
      <c r="M92" s="130">
        <f t="shared" si="34"/>
        <v>54070646</v>
      </c>
      <c r="N92" s="143">
        <f t="shared" si="38"/>
        <v>0.17196</v>
      </c>
      <c r="O92" s="115">
        <f t="shared" si="35"/>
        <v>0.1712</v>
      </c>
      <c r="P92" s="115">
        <f t="shared" si="36"/>
        <v>0.19671</v>
      </c>
      <c r="Q92" s="117">
        <f t="shared" si="37"/>
        <v>17.396969073578838</v>
      </c>
      <c r="R92" s="118">
        <f t="shared" si="37"/>
        <v>12.309449043676857</v>
      </c>
      <c r="S92" s="119"/>
      <c r="T92" s="53">
        <f t="shared" si="33"/>
        <v>0.19671</v>
      </c>
      <c r="U92" s="102">
        <v>0.20337</v>
      </c>
      <c r="W92" s="6">
        <v>25440979</v>
      </c>
      <c r="X92" s="39">
        <v>0.4362472385686476</v>
      </c>
      <c r="Y92" s="39">
        <f t="shared" si="30"/>
        <v>0.43625</v>
      </c>
    </row>
    <row r="93" spans="1:25" ht="13.5" customHeight="1">
      <c r="A93" s="112">
        <v>5</v>
      </c>
      <c r="B93" s="112">
        <v>2</v>
      </c>
      <c r="C93" s="199" t="s">
        <v>88</v>
      </c>
      <c r="D93" s="200">
        <v>3625542</v>
      </c>
      <c r="E93" s="200">
        <v>77143906</v>
      </c>
      <c r="F93" s="13" t="s">
        <v>88</v>
      </c>
      <c r="G93" s="113">
        <v>72441072</v>
      </c>
      <c r="H93" s="114">
        <v>0.27942</v>
      </c>
      <c r="I93" s="115">
        <v>0.26663</v>
      </c>
      <c r="J93" s="115">
        <v>0.27783</v>
      </c>
      <c r="K93" s="205">
        <v>3625542</v>
      </c>
      <c r="L93" s="205">
        <v>77143906</v>
      </c>
      <c r="M93" s="130">
        <f t="shared" si="34"/>
        <v>80769448</v>
      </c>
      <c r="N93" s="143">
        <f t="shared" si="38"/>
        <v>0.25688</v>
      </c>
      <c r="O93" s="115">
        <f t="shared" si="35"/>
        <v>0.26815</v>
      </c>
      <c r="P93" s="115">
        <f t="shared" si="36"/>
        <v>0.27912</v>
      </c>
      <c r="Q93" s="117">
        <f t="shared" si="37"/>
        <v>0.57007838577805</v>
      </c>
      <c r="R93" s="118">
        <f t="shared" si="37"/>
        <v>0.4643127092106569</v>
      </c>
      <c r="S93" s="119"/>
      <c r="T93" s="53">
        <f t="shared" si="33"/>
        <v>0.27912</v>
      </c>
      <c r="U93" s="102">
        <v>0.16091</v>
      </c>
      <c r="W93" s="6">
        <v>5716456</v>
      </c>
      <c r="X93" s="39">
        <v>0.09802249136714342</v>
      </c>
      <c r="Y93" s="39">
        <f t="shared" si="30"/>
        <v>0.09802</v>
      </c>
    </row>
    <row r="94" spans="1:25" ht="13.5" customHeight="1">
      <c r="A94" s="112">
        <v>5</v>
      </c>
      <c r="B94" s="112">
        <v>2</v>
      </c>
      <c r="C94" s="199" t="s">
        <v>89</v>
      </c>
      <c r="D94" s="200">
        <v>19131500</v>
      </c>
      <c r="E94" s="200">
        <v>93463512</v>
      </c>
      <c r="F94" s="13" t="s">
        <v>89</v>
      </c>
      <c r="G94" s="113">
        <v>87948899</v>
      </c>
      <c r="H94" s="114">
        <v>0.33924</v>
      </c>
      <c r="I94" s="115">
        <v>0.31524</v>
      </c>
      <c r="J94" s="115">
        <v>0.31915</v>
      </c>
      <c r="K94" s="205">
        <v>19131500</v>
      </c>
      <c r="L94" s="205">
        <v>93463512</v>
      </c>
      <c r="M94" s="130">
        <f t="shared" si="34"/>
        <v>112595012</v>
      </c>
      <c r="N94" s="143">
        <f t="shared" si="38"/>
        <v>0.35809</v>
      </c>
      <c r="O94" s="115">
        <f t="shared" si="35"/>
        <v>0.34867</v>
      </c>
      <c r="P94" s="115">
        <f t="shared" si="36"/>
        <v>0.34756</v>
      </c>
      <c r="Q94" s="117">
        <f t="shared" si="37"/>
        <v>10.604618703210233</v>
      </c>
      <c r="R94" s="118">
        <f t="shared" si="37"/>
        <v>8.901770327432246</v>
      </c>
      <c r="S94" s="119"/>
      <c r="T94" s="53">
        <f t="shared" si="33"/>
        <v>0.34756</v>
      </c>
      <c r="U94" s="102">
        <v>0.07331</v>
      </c>
      <c r="W94" s="6">
        <v>3132742</v>
      </c>
      <c r="X94" s="39">
        <v>0.053718453470207345</v>
      </c>
      <c r="Y94" s="39">
        <f t="shared" si="30"/>
        <v>0.05372</v>
      </c>
    </row>
    <row r="95" spans="1:25" ht="13.5" customHeight="1">
      <c r="A95" s="112">
        <v>5</v>
      </c>
      <c r="B95" s="112">
        <v>2</v>
      </c>
      <c r="C95" s="199" t="s">
        <v>90</v>
      </c>
      <c r="D95" s="200">
        <v>16070597</v>
      </c>
      <c r="E95" s="200">
        <v>90032885</v>
      </c>
      <c r="F95" s="13" t="s">
        <v>90</v>
      </c>
      <c r="G95" s="113">
        <v>99049633</v>
      </c>
      <c r="H95" s="114">
        <v>0.38206</v>
      </c>
      <c r="I95" s="115">
        <v>0.31774</v>
      </c>
      <c r="J95" s="115">
        <v>0.32127</v>
      </c>
      <c r="K95" s="205">
        <v>16070597</v>
      </c>
      <c r="L95" s="205">
        <v>90032885</v>
      </c>
      <c r="M95" s="130">
        <f t="shared" si="34"/>
        <v>106103482</v>
      </c>
      <c r="N95" s="143">
        <f t="shared" si="38"/>
        <v>0.33745</v>
      </c>
      <c r="O95" s="115">
        <f t="shared" si="35"/>
        <v>0.35976</v>
      </c>
      <c r="P95" s="115">
        <f t="shared" si="36"/>
        <v>0.35699</v>
      </c>
      <c r="Q95" s="117">
        <f t="shared" si="37"/>
        <v>13.224649084156859</v>
      </c>
      <c r="R95" s="118">
        <f t="shared" si="37"/>
        <v>11.11837395337254</v>
      </c>
      <c r="S95" s="119"/>
      <c r="T95" s="53">
        <f t="shared" si="33"/>
        <v>0.35699</v>
      </c>
      <c r="U95" s="102">
        <v>7.56053</v>
      </c>
      <c r="W95" s="6">
        <v>6735188</v>
      </c>
      <c r="X95" s="39">
        <v>0.1154911203000754</v>
      </c>
      <c r="Y95" s="39">
        <f t="shared" si="30"/>
        <v>0.11549</v>
      </c>
    </row>
    <row r="96" spans="1:25" ht="13.5" customHeight="1">
      <c r="A96" s="112">
        <v>5</v>
      </c>
      <c r="B96" s="112">
        <v>2</v>
      </c>
      <c r="C96" s="199" t="s">
        <v>91</v>
      </c>
      <c r="D96" s="200">
        <v>12102097</v>
      </c>
      <c r="E96" s="200">
        <v>51309701</v>
      </c>
      <c r="F96" s="13" t="s">
        <v>91</v>
      </c>
      <c r="G96" s="113">
        <v>54799544</v>
      </c>
      <c r="H96" s="114">
        <v>0.21137</v>
      </c>
      <c r="I96" s="115">
        <v>0.20291</v>
      </c>
      <c r="J96" s="115">
        <v>0.22367</v>
      </c>
      <c r="K96" s="205">
        <v>12102097</v>
      </c>
      <c r="L96" s="205">
        <v>51309701</v>
      </c>
      <c r="M96" s="130">
        <f t="shared" si="34"/>
        <v>63411798</v>
      </c>
      <c r="N96" s="143">
        <f t="shared" si="38"/>
        <v>0.20167</v>
      </c>
      <c r="O96" s="115">
        <f t="shared" si="35"/>
        <v>0.20652</v>
      </c>
      <c r="P96" s="115">
        <f t="shared" si="36"/>
        <v>0.22674</v>
      </c>
      <c r="Q96" s="117">
        <f t="shared" si="37"/>
        <v>1.7791138928588968</v>
      </c>
      <c r="R96" s="118">
        <f t="shared" si="37"/>
        <v>1.3725577860240534</v>
      </c>
      <c r="S96" s="119"/>
      <c r="T96" s="53">
        <f t="shared" si="33"/>
        <v>0.22674</v>
      </c>
      <c r="U96" s="102">
        <v>0</v>
      </c>
      <c r="W96" s="6">
        <v>16643385</v>
      </c>
      <c r="X96" s="39">
        <v>0.28539116936831915</v>
      </c>
      <c r="Y96" s="39">
        <f t="shared" si="30"/>
        <v>0.28539</v>
      </c>
    </row>
    <row r="97" spans="1:25" ht="13.5" customHeight="1">
      <c r="A97" s="112">
        <v>5</v>
      </c>
      <c r="B97" s="112">
        <v>2</v>
      </c>
      <c r="C97" s="199" t="s">
        <v>92</v>
      </c>
      <c r="D97" s="200">
        <v>15963021</v>
      </c>
      <c r="E97" s="200">
        <v>100374608</v>
      </c>
      <c r="F97" s="215" t="s">
        <v>92</v>
      </c>
      <c r="G97" s="164">
        <v>106094061</v>
      </c>
      <c r="H97" s="212">
        <v>0.40923</v>
      </c>
      <c r="I97" s="214">
        <v>0.38001</v>
      </c>
      <c r="J97" s="115">
        <v>0.3742</v>
      </c>
      <c r="K97" s="216">
        <v>15963021</v>
      </c>
      <c r="L97" s="216">
        <v>100374608</v>
      </c>
      <c r="M97" s="217">
        <f t="shared" si="34"/>
        <v>116337629</v>
      </c>
      <c r="N97" s="115">
        <f t="shared" si="38"/>
        <v>0.36999</v>
      </c>
      <c r="O97" s="115">
        <f t="shared" si="35"/>
        <v>0.38961</v>
      </c>
      <c r="P97" s="115">
        <f t="shared" si="36"/>
        <v>0.38236</v>
      </c>
      <c r="Q97" s="117">
        <f t="shared" si="37"/>
        <v>2.526249309228712</v>
      </c>
      <c r="R97" s="118">
        <f t="shared" si="37"/>
        <v>2.1806520577231536</v>
      </c>
      <c r="S97" s="119"/>
      <c r="T97" s="53">
        <f t="shared" si="33"/>
        <v>0.38236</v>
      </c>
      <c r="U97" s="102">
        <v>0.06977</v>
      </c>
      <c r="W97" s="6">
        <v>428465240</v>
      </c>
      <c r="X97" s="39">
        <v>7.3470748815386715</v>
      </c>
      <c r="Y97" s="39">
        <f t="shared" si="30"/>
        <v>7.34707</v>
      </c>
    </row>
    <row r="98" spans="1:25" ht="13.5" customHeight="1">
      <c r="A98" s="112">
        <v>5</v>
      </c>
      <c r="B98" s="112">
        <v>3</v>
      </c>
      <c r="C98" s="201"/>
      <c r="D98" s="198"/>
      <c r="E98" s="198"/>
      <c r="F98" s="121" t="s">
        <v>31</v>
      </c>
      <c r="G98" s="113">
        <v>1579688655</v>
      </c>
      <c r="H98" s="122">
        <v>6.093209999999999</v>
      </c>
      <c r="I98" s="122">
        <v>5.871720000000001</v>
      </c>
      <c r="J98" s="122">
        <v>5.50291</v>
      </c>
      <c r="K98" s="123">
        <f aca="true" t="shared" si="39" ref="K98:P98">SUM(K88:K97)</f>
        <v>116889247</v>
      </c>
      <c r="L98" s="123">
        <f t="shared" si="39"/>
        <v>1630513523</v>
      </c>
      <c r="M98" s="124">
        <f t="shared" si="39"/>
        <v>1747402770</v>
      </c>
      <c r="N98" s="12">
        <f t="shared" si="39"/>
        <v>5.557359999999999</v>
      </c>
      <c r="O98" s="12">
        <f t="shared" si="39"/>
        <v>5.8253200000000005</v>
      </c>
      <c r="P98" s="12">
        <f t="shared" si="39"/>
        <v>5.46345</v>
      </c>
      <c r="Q98" s="127">
        <f t="shared" si="37"/>
        <v>-0.7902284168863627</v>
      </c>
      <c r="R98" s="127">
        <f t="shared" si="37"/>
        <v>-0.7170751475128578</v>
      </c>
      <c r="S98" s="119"/>
      <c r="T98" s="53">
        <f t="shared" si="33"/>
        <v>5.46345</v>
      </c>
      <c r="U98" s="102">
        <v>0.43844</v>
      </c>
      <c r="W98" s="6">
        <v>291477276</v>
      </c>
      <c r="X98" s="39">
        <v>4.998084262422116</v>
      </c>
      <c r="Y98" s="39">
        <f t="shared" si="30"/>
        <v>4.99808</v>
      </c>
    </row>
    <row r="99" spans="1:25" ht="13.5" customHeight="1">
      <c r="A99" s="39">
        <v>5</v>
      </c>
      <c r="B99" s="39">
        <v>3</v>
      </c>
      <c r="D99" s="198"/>
      <c r="E99" s="198"/>
      <c r="F99" s="225"/>
      <c r="G99" s="56"/>
      <c r="H99" s="57"/>
      <c r="I99" s="57"/>
      <c r="J99" s="8"/>
      <c r="K99" s="129"/>
      <c r="L99" s="129"/>
      <c r="M99" s="14"/>
      <c r="N99" s="15"/>
      <c r="O99" s="15"/>
      <c r="P99" s="16"/>
      <c r="Q99" s="17"/>
      <c r="R99" s="147"/>
      <c r="S99" s="119"/>
      <c r="U99" s="102"/>
      <c r="W99" s="6">
        <v>3329792</v>
      </c>
      <c r="X99" s="39">
        <v>0.05709735325075242</v>
      </c>
      <c r="Y99" s="39">
        <f t="shared" si="30"/>
        <v>0.0571</v>
      </c>
    </row>
    <row r="100" spans="1:25" ht="13.5" customHeight="1">
      <c r="A100" s="39">
        <v>5</v>
      </c>
      <c r="B100" s="39">
        <v>3</v>
      </c>
      <c r="D100" s="198"/>
      <c r="E100" s="198"/>
      <c r="F100" s="135" t="s">
        <v>93</v>
      </c>
      <c r="G100" s="56"/>
      <c r="H100" s="61"/>
      <c r="I100" s="61"/>
      <c r="J100" s="62"/>
      <c r="K100" s="129"/>
      <c r="L100" s="129"/>
      <c r="M100" s="60"/>
      <c r="N100" s="136"/>
      <c r="O100" s="136"/>
      <c r="P100" s="137"/>
      <c r="Q100" s="138"/>
      <c r="R100" s="139"/>
      <c r="S100" s="119"/>
      <c r="T100" s="53">
        <f aca="true" t="shared" si="40" ref="T100:T108">ROUND(P100,5)</f>
        <v>0</v>
      </c>
      <c r="U100" s="102">
        <v>0.17937</v>
      </c>
      <c r="W100" s="6">
        <v>18812313</v>
      </c>
      <c r="X100" s="39">
        <v>0.3225826961037572</v>
      </c>
      <c r="Y100" s="39">
        <f t="shared" si="30"/>
        <v>0.32258</v>
      </c>
    </row>
    <row r="101" spans="1:25" ht="13.5" customHeight="1">
      <c r="A101" s="112">
        <v>6</v>
      </c>
      <c r="B101" s="112">
        <v>2</v>
      </c>
      <c r="C101" s="199" t="s">
        <v>94</v>
      </c>
      <c r="D101" s="200">
        <v>19058572</v>
      </c>
      <c r="E101" s="200">
        <v>3995923</v>
      </c>
      <c r="F101" s="13" t="s">
        <v>94</v>
      </c>
      <c r="G101" s="113">
        <v>19245983</v>
      </c>
      <c r="H101" s="114">
        <v>0.07424</v>
      </c>
      <c r="I101" s="143">
        <v>0.07405</v>
      </c>
      <c r="J101" s="143">
        <v>0.11414</v>
      </c>
      <c r="K101" s="205">
        <v>12614972</v>
      </c>
      <c r="L101" s="205">
        <v>3995923</v>
      </c>
      <c r="M101" s="144">
        <f aca="true" t="shared" si="41" ref="M101:M118">K101+L101</f>
        <v>16610895</v>
      </c>
      <c r="N101" s="143">
        <f>ROUND(M101/$M$369*100,5)</f>
        <v>0.05283</v>
      </c>
      <c r="O101" s="115">
        <f aca="true" t="shared" si="42" ref="O101:O118">ROUND((H101+N101)/2,5)</f>
        <v>0.06354</v>
      </c>
      <c r="P101" s="115">
        <f aca="true" t="shared" si="43" ref="P101:P117">ROUND((O101*0.85)+$U$11,5)</f>
        <v>0.1052</v>
      </c>
      <c r="Q101" s="145">
        <f aca="true" t="shared" si="44" ref="Q101:R116">((O101/I101)-1)*100</f>
        <v>-14.19311276164754</v>
      </c>
      <c r="R101" s="127">
        <f t="shared" si="44"/>
        <v>-7.832486420185736</v>
      </c>
      <c r="S101" s="119"/>
      <c r="T101" s="53">
        <f t="shared" si="40"/>
        <v>0.1052</v>
      </c>
      <c r="U101" s="102">
        <v>0.16199</v>
      </c>
      <c r="W101" s="6">
        <v>6673706</v>
      </c>
      <c r="X101" s="39">
        <v>0.1144368624147292</v>
      </c>
      <c r="Y101" s="39">
        <f t="shared" si="30"/>
        <v>0.11444</v>
      </c>
    </row>
    <row r="102" spans="1:25" ht="13.5" customHeight="1">
      <c r="A102" s="112">
        <v>6</v>
      </c>
      <c r="B102" s="112">
        <v>2</v>
      </c>
      <c r="C102" s="199" t="s">
        <v>95</v>
      </c>
      <c r="D102" s="200">
        <v>38357181</v>
      </c>
      <c r="E102" s="200">
        <v>376932020</v>
      </c>
      <c r="F102" s="13" t="s">
        <v>95</v>
      </c>
      <c r="G102" s="113">
        <v>327482048</v>
      </c>
      <c r="H102" s="114">
        <v>1.26317</v>
      </c>
      <c r="I102" s="115">
        <v>1.33676</v>
      </c>
      <c r="J102" s="115">
        <v>1.18744</v>
      </c>
      <c r="K102" s="205">
        <v>38357181</v>
      </c>
      <c r="L102" s="205">
        <v>376932020</v>
      </c>
      <c r="M102" s="130">
        <f t="shared" si="41"/>
        <v>415289201</v>
      </c>
      <c r="N102" s="143">
        <f aca="true" t="shared" si="45" ref="N102:N118">ROUND(M102/$M$369*100,5)</f>
        <v>1.32077</v>
      </c>
      <c r="O102" s="115">
        <f t="shared" si="42"/>
        <v>1.29197</v>
      </c>
      <c r="P102" s="115">
        <f t="shared" si="43"/>
        <v>1.14937</v>
      </c>
      <c r="Q102" s="117">
        <f t="shared" si="44"/>
        <v>-3.3506388581345803</v>
      </c>
      <c r="R102" s="118">
        <f t="shared" si="44"/>
        <v>-3.206056727076745</v>
      </c>
      <c r="S102" s="119"/>
      <c r="T102" s="53">
        <f t="shared" si="40"/>
        <v>1.14937</v>
      </c>
      <c r="U102" s="102">
        <v>0.35092</v>
      </c>
      <c r="W102" s="6">
        <v>127214033</v>
      </c>
      <c r="X102" s="39">
        <v>2.1813928859982474</v>
      </c>
      <c r="Y102" s="39">
        <f t="shared" si="30"/>
        <v>2.18139</v>
      </c>
    </row>
    <row r="103" spans="1:25" ht="13.5" customHeight="1">
      <c r="A103" s="112">
        <v>6</v>
      </c>
      <c r="B103" s="112">
        <v>2</v>
      </c>
      <c r="C103" s="199" t="s">
        <v>96</v>
      </c>
      <c r="D103" s="200">
        <v>6449519</v>
      </c>
      <c r="E103" s="200">
        <v>1998107</v>
      </c>
      <c r="F103" s="13" t="s">
        <v>96</v>
      </c>
      <c r="G103" s="113">
        <v>4573584</v>
      </c>
      <c r="H103" s="114">
        <v>0.01764</v>
      </c>
      <c r="I103" s="115">
        <v>0.01632</v>
      </c>
      <c r="J103" s="115">
        <v>0.06507</v>
      </c>
      <c r="K103" s="205">
        <v>6449519</v>
      </c>
      <c r="L103" s="205">
        <v>1998107</v>
      </c>
      <c r="M103" s="130">
        <f t="shared" si="41"/>
        <v>8447626</v>
      </c>
      <c r="N103" s="143">
        <f t="shared" si="45"/>
        <v>0.02687</v>
      </c>
      <c r="O103" s="115">
        <f t="shared" si="42"/>
        <v>0.02226</v>
      </c>
      <c r="P103" s="115">
        <f t="shared" si="43"/>
        <v>0.07012</v>
      </c>
      <c r="Q103" s="117">
        <f t="shared" si="44"/>
        <v>36.39705882352939</v>
      </c>
      <c r="R103" s="118">
        <f t="shared" si="44"/>
        <v>7.760872906101124</v>
      </c>
      <c r="S103" s="119"/>
      <c r="T103" s="53">
        <f t="shared" si="40"/>
        <v>0.07012</v>
      </c>
      <c r="U103" s="102">
        <v>0.28184</v>
      </c>
      <c r="W103" s="6">
        <v>5553427</v>
      </c>
      <c r="X103" s="39">
        <v>0.09522696407801637</v>
      </c>
      <c r="Y103" s="39">
        <f t="shared" si="30"/>
        <v>0.09523</v>
      </c>
    </row>
    <row r="104" spans="1:25" ht="13.5" customHeight="1">
      <c r="A104" s="112">
        <v>6</v>
      </c>
      <c r="B104" s="112">
        <v>2</v>
      </c>
      <c r="C104" s="199" t="s">
        <v>97</v>
      </c>
      <c r="D104" s="200">
        <v>21717258</v>
      </c>
      <c r="E104" s="200">
        <v>100808851</v>
      </c>
      <c r="F104" s="13" t="s">
        <v>97</v>
      </c>
      <c r="G104" s="113">
        <v>101565308</v>
      </c>
      <c r="H104" s="122">
        <v>0.39176</v>
      </c>
      <c r="I104" s="12">
        <v>0.3932</v>
      </c>
      <c r="J104" s="143">
        <v>0.38541</v>
      </c>
      <c r="K104" s="205">
        <v>21717258</v>
      </c>
      <c r="L104" s="205">
        <v>100808851</v>
      </c>
      <c r="M104" s="140">
        <f t="shared" si="41"/>
        <v>122526109</v>
      </c>
      <c r="N104" s="143">
        <f t="shared" si="45"/>
        <v>0.38968</v>
      </c>
      <c r="O104" s="115">
        <f t="shared" si="42"/>
        <v>0.39072</v>
      </c>
      <c r="P104" s="115">
        <f t="shared" si="43"/>
        <v>0.38331</v>
      </c>
      <c r="Q104" s="127">
        <f t="shared" si="44"/>
        <v>-0.6307222787385491</v>
      </c>
      <c r="R104" s="127">
        <f t="shared" si="44"/>
        <v>-0.5448742897174452</v>
      </c>
      <c r="S104" s="119"/>
      <c r="T104" s="53">
        <f t="shared" si="40"/>
        <v>0.38331</v>
      </c>
      <c r="U104" s="102">
        <v>0.10983</v>
      </c>
      <c r="V104" s="146">
        <f>G104+536065347</f>
        <v>637630655</v>
      </c>
      <c r="W104" s="6">
        <v>6579582</v>
      </c>
      <c r="X104" s="39">
        <v>0.11282287833483055</v>
      </c>
      <c r="Y104" s="39">
        <f t="shared" si="30"/>
        <v>0.11282</v>
      </c>
    </row>
    <row r="105" spans="1:25" ht="13.5" customHeight="1">
      <c r="A105" s="112">
        <v>6</v>
      </c>
      <c r="B105" s="112">
        <v>2</v>
      </c>
      <c r="C105" s="199" t="s">
        <v>98</v>
      </c>
      <c r="D105" s="200">
        <v>50011355</v>
      </c>
      <c r="E105" s="200">
        <v>180351192</v>
      </c>
      <c r="F105" s="13" t="s">
        <v>98</v>
      </c>
      <c r="G105" s="113">
        <v>236492988</v>
      </c>
      <c r="H105" s="122">
        <v>0.91221</v>
      </c>
      <c r="I105" s="12">
        <v>0.95729</v>
      </c>
      <c r="J105" s="143">
        <v>0.86489</v>
      </c>
      <c r="K105" s="205">
        <v>50011355</v>
      </c>
      <c r="L105" s="205">
        <v>180351192</v>
      </c>
      <c r="M105" s="140">
        <f t="shared" si="41"/>
        <v>230362547</v>
      </c>
      <c r="N105" s="143">
        <f t="shared" si="45"/>
        <v>0.73263</v>
      </c>
      <c r="O105" s="115">
        <f t="shared" si="42"/>
        <v>0.82242</v>
      </c>
      <c r="P105" s="115">
        <f t="shared" si="43"/>
        <v>0.75025</v>
      </c>
      <c r="Q105" s="127">
        <f t="shared" si="44"/>
        <v>-14.088729643054865</v>
      </c>
      <c r="R105" s="127">
        <f t="shared" si="44"/>
        <v>-13.254864780492326</v>
      </c>
      <c r="S105" s="119"/>
      <c r="T105" s="53">
        <f t="shared" si="40"/>
        <v>0.75025</v>
      </c>
      <c r="U105" s="102">
        <v>0.19287</v>
      </c>
      <c r="W105" s="6">
        <v>8958247</v>
      </c>
      <c r="X105" s="39">
        <v>0.1536108542114622</v>
      </c>
      <c r="Y105" s="39">
        <f t="shared" si="30"/>
        <v>0.15361</v>
      </c>
    </row>
    <row r="106" spans="1:25" ht="13.5" customHeight="1">
      <c r="A106" s="112">
        <v>6</v>
      </c>
      <c r="B106" s="112">
        <v>2</v>
      </c>
      <c r="C106" s="199" t="s">
        <v>99</v>
      </c>
      <c r="D106" s="200">
        <v>6091807</v>
      </c>
      <c r="E106" s="200">
        <v>1471660</v>
      </c>
      <c r="F106" s="13" t="s">
        <v>99</v>
      </c>
      <c r="G106" s="113">
        <v>7857618</v>
      </c>
      <c r="H106" s="122">
        <v>0.03031</v>
      </c>
      <c r="I106" s="12">
        <v>0.03054</v>
      </c>
      <c r="J106" s="143">
        <v>0.07715</v>
      </c>
      <c r="K106" s="205">
        <v>6091807</v>
      </c>
      <c r="L106" s="205">
        <v>1471660</v>
      </c>
      <c r="M106" s="130">
        <f t="shared" si="41"/>
        <v>7563467</v>
      </c>
      <c r="N106" s="143">
        <f t="shared" si="45"/>
        <v>0.02405</v>
      </c>
      <c r="O106" s="115">
        <f t="shared" si="42"/>
        <v>0.02718</v>
      </c>
      <c r="P106" s="115">
        <f t="shared" si="43"/>
        <v>0.0743</v>
      </c>
      <c r="Q106" s="127">
        <f t="shared" si="44"/>
        <v>-11.00196463654225</v>
      </c>
      <c r="R106" s="127">
        <f t="shared" si="44"/>
        <v>-3.6941023979261023</v>
      </c>
      <c r="S106" s="119"/>
      <c r="T106" s="53">
        <f t="shared" si="40"/>
        <v>0.0743</v>
      </c>
      <c r="U106" s="102">
        <v>0.09763</v>
      </c>
      <c r="W106" s="6">
        <v>2253309</v>
      </c>
      <c r="X106" s="39">
        <v>0.03863844346917156</v>
      </c>
      <c r="Y106" s="39">
        <f t="shared" si="30"/>
        <v>0.03864</v>
      </c>
    </row>
    <row r="107" spans="1:25" ht="13.5" customHeight="1">
      <c r="A107" s="112">
        <v>6</v>
      </c>
      <c r="B107" s="112">
        <v>2</v>
      </c>
      <c r="C107" s="199" t="s">
        <v>100</v>
      </c>
      <c r="D107" s="200">
        <v>13576057</v>
      </c>
      <c r="E107" s="200">
        <v>715667</v>
      </c>
      <c r="F107" s="13" t="s">
        <v>100</v>
      </c>
      <c r="G107" s="113">
        <v>10917938</v>
      </c>
      <c r="H107" s="122">
        <v>0.04211</v>
      </c>
      <c r="I107" s="12">
        <v>0.043</v>
      </c>
      <c r="J107" s="143">
        <v>0.08774</v>
      </c>
      <c r="K107" s="205">
        <v>13576057</v>
      </c>
      <c r="L107" s="205">
        <v>715667</v>
      </c>
      <c r="M107" s="130">
        <f t="shared" si="41"/>
        <v>14291724</v>
      </c>
      <c r="N107" s="143">
        <f t="shared" si="45"/>
        <v>0.04545</v>
      </c>
      <c r="O107" s="115">
        <f t="shared" si="42"/>
        <v>0.04378</v>
      </c>
      <c r="P107" s="115">
        <f t="shared" si="43"/>
        <v>0.08841</v>
      </c>
      <c r="Q107" s="127">
        <f t="shared" si="44"/>
        <v>1.8139534883720998</v>
      </c>
      <c r="R107" s="127">
        <f t="shared" si="44"/>
        <v>0.7636197857305627</v>
      </c>
      <c r="S107" s="119"/>
      <c r="T107" s="53">
        <f t="shared" si="40"/>
        <v>0.08841</v>
      </c>
      <c r="U107" s="102">
        <v>0</v>
      </c>
      <c r="W107" s="6">
        <v>150914707</v>
      </c>
      <c r="X107" s="39">
        <v>2.5877983778905107</v>
      </c>
      <c r="Y107" s="39">
        <f t="shared" si="30"/>
        <v>2.5878</v>
      </c>
    </row>
    <row r="108" spans="1:25" ht="13.5" customHeight="1">
      <c r="A108" s="112">
        <v>6</v>
      </c>
      <c r="B108" s="112">
        <v>2</v>
      </c>
      <c r="C108" s="199" t="s">
        <v>101</v>
      </c>
      <c r="D108" s="200">
        <v>32191701</v>
      </c>
      <c r="E108" s="200">
        <v>6057283</v>
      </c>
      <c r="F108" s="13" t="s">
        <v>101</v>
      </c>
      <c r="G108" s="113">
        <v>32871950</v>
      </c>
      <c r="H108" s="114">
        <v>0.12679</v>
      </c>
      <c r="I108" s="115">
        <v>0.12873</v>
      </c>
      <c r="J108" s="115">
        <v>0.16062</v>
      </c>
      <c r="K108" s="205">
        <v>32191701</v>
      </c>
      <c r="L108" s="205">
        <v>6057283</v>
      </c>
      <c r="M108" s="130">
        <f t="shared" si="41"/>
        <v>38248984</v>
      </c>
      <c r="N108" s="143">
        <f t="shared" si="45"/>
        <v>0.12165</v>
      </c>
      <c r="O108" s="115">
        <f t="shared" si="42"/>
        <v>0.12422</v>
      </c>
      <c r="P108" s="115">
        <f t="shared" si="43"/>
        <v>0.15678</v>
      </c>
      <c r="Q108" s="117">
        <f t="shared" si="44"/>
        <v>-3.5034568476656647</v>
      </c>
      <c r="R108" s="118">
        <f t="shared" si="44"/>
        <v>-2.3907358983937255</v>
      </c>
      <c r="S108" s="119"/>
      <c r="T108" s="53">
        <f t="shared" si="40"/>
        <v>0.15678</v>
      </c>
      <c r="U108" s="102">
        <v>0.07286</v>
      </c>
      <c r="W108" s="6">
        <v>485207013</v>
      </c>
      <c r="X108" s="39">
        <v>8.320050087514</v>
      </c>
      <c r="Y108" s="39">
        <f t="shared" si="30"/>
        <v>8.32005</v>
      </c>
    </row>
    <row r="109" spans="1:25" ht="13.5" customHeight="1">
      <c r="A109" s="112">
        <v>6</v>
      </c>
      <c r="B109" s="112">
        <v>2</v>
      </c>
      <c r="C109" s="199" t="s">
        <v>102</v>
      </c>
      <c r="D109" s="200">
        <v>12185970</v>
      </c>
      <c r="E109" s="200">
        <v>8401118</v>
      </c>
      <c r="F109" s="13" t="s">
        <v>102</v>
      </c>
      <c r="G109" s="113">
        <v>20548998</v>
      </c>
      <c r="H109" s="114">
        <v>0.07926</v>
      </c>
      <c r="I109" s="115">
        <v>0.07767</v>
      </c>
      <c r="J109" s="115">
        <v>0.11721</v>
      </c>
      <c r="K109" s="205">
        <v>12185970</v>
      </c>
      <c r="L109" s="205">
        <v>8401118</v>
      </c>
      <c r="M109" s="130">
        <f>K109+L109</f>
        <v>20587088</v>
      </c>
      <c r="N109" s="143">
        <f t="shared" si="45"/>
        <v>0.06547</v>
      </c>
      <c r="O109" s="115">
        <f t="shared" si="42"/>
        <v>0.07237</v>
      </c>
      <c r="P109" s="115">
        <f t="shared" si="43"/>
        <v>0.11271</v>
      </c>
      <c r="Q109" s="117">
        <f t="shared" si="44"/>
        <v>-6.823741470323164</v>
      </c>
      <c r="R109" s="118">
        <f t="shared" si="44"/>
        <v>-3.839262861530579</v>
      </c>
      <c r="S109" s="119"/>
      <c r="U109" s="102"/>
      <c r="W109" s="6">
        <v>13511036</v>
      </c>
      <c r="X109" s="39">
        <v>0.23167945483550714</v>
      </c>
      <c r="Y109" s="39">
        <f t="shared" si="30"/>
        <v>0.23168</v>
      </c>
    </row>
    <row r="110" spans="1:25" ht="13.5" customHeight="1">
      <c r="A110" s="112">
        <v>6</v>
      </c>
      <c r="B110" s="112">
        <v>2</v>
      </c>
      <c r="C110" s="199" t="s">
        <v>103</v>
      </c>
      <c r="D110" s="200">
        <v>12696301</v>
      </c>
      <c r="E110" s="200">
        <v>1511883</v>
      </c>
      <c r="F110" s="13" t="s">
        <v>103</v>
      </c>
      <c r="G110" s="113">
        <v>4506808</v>
      </c>
      <c r="H110" s="114">
        <v>0.01738</v>
      </c>
      <c r="I110" s="115">
        <v>0.01831</v>
      </c>
      <c r="J110" s="115">
        <v>0.06676</v>
      </c>
      <c r="K110" s="205">
        <v>12696301</v>
      </c>
      <c r="L110" s="205">
        <v>1511883</v>
      </c>
      <c r="M110" s="130">
        <f t="shared" si="41"/>
        <v>14208184</v>
      </c>
      <c r="N110" s="143">
        <f t="shared" si="45"/>
        <v>0.04519</v>
      </c>
      <c r="O110" s="115">
        <f t="shared" si="42"/>
        <v>0.03129</v>
      </c>
      <c r="P110" s="115">
        <f t="shared" si="43"/>
        <v>0.07779</v>
      </c>
      <c r="Q110" s="117">
        <f t="shared" si="44"/>
        <v>70.89022392135445</v>
      </c>
      <c r="R110" s="118">
        <f t="shared" si="44"/>
        <v>16.521869382863997</v>
      </c>
      <c r="S110" s="119"/>
      <c r="T110" s="53">
        <f aca="true" t="shared" si="46" ref="T110:T119">ROUND(P110,5)</f>
        <v>0.07779</v>
      </c>
      <c r="U110" s="102">
        <v>0.11272</v>
      </c>
      <c r="W110" s="6">
        <v>5527208</v>
      </c>
      <c r="X110" s="39">
        <v>0.0947773757839483</v>
      </c>
      <c r="Y110" s="39">
        <f t="shared" si="30"/>
        <v>0.09478</v>
      </c>
    </row>
    <row r="111" spans="1:25" ht="13.5" customHeight="1">
      <c r="A111" s="112">
        <v>6</v>
      </c>
      <c r="B111" s="112">
        <v>2</v>
      </c>
      <c r="C111" s="199" t="s">
        <v>104</v>
      </c>
      <c r="D111" s="200">
        <v>15261464</v>
      </c>
      <c r="E111" s="200">
        <v>12817321</v>
      </c>
      <c r="F111" s="13" t="s">
        <v>104</v>
      </c>
      <c r="G111" s="113">
        <v>23099756</v>
      </c>
      <c r="H111" s="114">
        <v>0.0891</v>
      </c>
      <c r="I111" s="115">
        <v>0.08213</v>
      </c>
      <c r="J111" s="115">
        <v>0.12101</v>
      </c>
      <c r="K111" s="205">
        <v>15261464</v>
      </c>
      <c r="L111" s="205">
        <v>12817321</v>
      </c>
      <c r="M111" s="130">
        <f t="shared" si="41"/>
        <v>28078785</v>
      </c>
      <c r="N111" s="143">
        <f t="shared" si="45"/>
        <v>0.0893</v>
      </c>
      <c r="O111" s="115">
        <f t="shared" si="42"/>
        <v>0.0892</v>
      </c>
      <c r="P111" s="115">
        <f t="shared" si="43"/>
        <v>0.12701</v>
      </c>
      <c r="Q111" s="117">
        <f t="shared" si="44"/>
        <v>8.608303908437854</v>
      </c>
      <c r="R111" s="118">
        <f t="shared" si="44"/>
        <v>4.958267911742831</v>
      </c>
      <c r="S111" s="119"/>
      <c r="T111" s="53">
        <f t="shared" si="46"/>
        <v>0.12701</v>
      </c>
      <c r="U111" s="102">
        <v>0.07177</v>
      </c>
      <c r="W111" s="6">
        <v>5061138</v>
      </c>
      <c r="X111" s="39">
        <v>0.08678547616091534</v>
      </c>
      <c r="Y111" s="39">
        <f t="shared" si="30"/>
        <v>0.08679</v>
      </c>
    </row>
    <row r="112" spans="1:25" ht="13.5" customHeight="1">
      <c r="A112" s="112">
        <v>6</v>
      </c>
      <c r="B112" s="112">
        <v>2</v>
      </c>
      <c r="C112" s="199" t="s">
        <v>105</v>
      </c>
      <c r="D112" s="200">
        <v>8789039</v>
      </c>
      <c r="E112" s="200">
        <v>5365784</v>
      </c>
      <c r="F112" s="13" t="s">
        <v>105</v>
      </c>
      <c r="G112" s="113">
        <v>8331046</v>
      </c>
      <c r="H112" s="114">
        <v>0.03213</v>
      </c>
      <c r="I112" s="115">
        <v>0.04553</v>
      </c>
      <c r="J112" s="115">
        <v>0.0899</v>
      </c>
      <c r="K112" s="205">
        <v>8789039</v>
      </c>
      <c r="L112" s="205">
        <v>5365784</v>
      </c>
      <c r="M112" s="130">
        <f t="shared" si="41"/>
        <v>14154823</v>
      </c>
      <c r="N112" s="143">
        <f t="shared" si="45"/>
        <v>0.04502</v>
      </c>
      <c r="O112" s="115">
        <f t="shared" si="42"/>
        <v>0.03858</v>
      </c>
      <c r="P112" s="115">
        <f t="shared" si="43"/>
        <v>0.08399</v>
      </c>
      <c r="Q112" s="117">
        <f t="shared" si="44"/>
        <v>-15.264660663298923</v>
      </c>
      <c r="R112" s="118">
        <f t="shared" si="44"/>
        <v>-6.573971078976637</v>
      </c>
      <c r="S112" s="119"/>
      <c r="T112" s="53">
        <f t="shared" si="46"/>
        <v>0.08399</v>
      </c>
      <c r="U112" s="102">
        <v>0.1424</v>
      </c>
      <c r="W112" s="6">
        <v>71766385</v>
      </c>
      <c r="X112" s="39">
        <v>1.2306085893276517</v>
      </c>
      <c r="Y112" s="39">
        <f t="shared" si="30"/>
        <v>1.23061</v>
      </c>
    </row>
    <row r="113" spans="1:25" ht="13.5" customHeight="1">
      <c r="A113" s="112">
        <v>6</v>
      </c>
      <c r="B113" s="112">
        <v>2</v>
      </c>
      <c r="C113" s="199" t="s">
        <v>106</v>
      </c>
      <c r="D113" s="200">
        <v>53594789</v>
      </c>
      <c r="E113" s="200">
        <v>8787114</v>
      </c>
      <c r="F113" s="13" t="s">
        <v>106</v>
      </c>
      <c r="G113" s="113">
        <v>54191592</v>
      </c>
      <c r="H113" s="114">
        <v>0.20903</v>
      </c>
      <c r="I113" s="115">
        <v>0.20732</v>
      </c>
      <c r="J113" s="115">
        <v>0.22742</v>
      </c>
      <c r="K113" s="205">
        <v>53594789</v>
      </c>
      <c r="L113" s="205">
        <v>8787114</v>
      </c>
      <c r="M113" s="130">
        <f t="shared" si="41"/>
        <v>62381903</v>
      </c>
      <c r="N113" s="143">
        <f t="shared" si="45"/>
        <v>0.1984</v>
      </c>
      <c r="O113" s="115">
        <f t="shared" si="42"/>
        <v>0.20372</v>
      </c>
      <c r="P113" s="115">
        <f t="shared" si="43"/>
        <v>0.22436</v>
      </c>
      <c r="Q113" s="117">
        <f t="shared" si="44"/>
        <v>-1.73644607370248</v>
      </c>
      <c r="R113" s="118">
        <f t="shared" si="44"/>
        <v>-1.3455280977926365</v>
      </c>
      <c r="S113" s="119"/>
      <c r="T113" s="53">
        <f t="shared" si="46"/>
        <v>0.22436</v>
      </c>
      <c r="U113" s="102">
        <v>0.10834</v>
      </c>
      <c r="W113" s="6">
        <v>919355265</v>
      </c>
      <c r="X113" s="39">
        <v>15.764573981991699</v>
      </c>
      <c r="Y113" s="39">
        <f t="shared" si="30"/>
        <v>15.76457</v>
      </c>
    </row>
    <row r="114" spans="1:25" ht="13.5" customHeight="1">
      <c r="A114" s="112">
        <v>6</v>
      </c>
      <c r="B114" s="112">
        <v>2</v>
      </c>
      <c r="C114" s="199" t="s">
        <v>107</v>
      </c>
      <c r="D114" s="200">
        <v>13228538</v>
      </c>
      <c r="E114" s="200">
        <v>48951722</v>
      </c>
      <c r="F114" s="13" t="s">
        <v>107</v>
      </c>
      <c r="G114" s="113">
        <v>63157786</v>
      </c>
      <c r="H114" s="114">
        <v>0.24361</v>
      </c>
      <c r="I114" s="115">
        <v>0.22297</v>
      </c>
      <c r="J114" s="115">
        <v>0.24072</v>
      </c>
      <c r="K114" s="205">
        <v>13228538</v>
      </c>
      <c r="L114" s="205">
        <v>48951722</v>
      </c>
      <c r="M114" s="130">
        <f t="shared" si="41"/>
        <v>62180260</v>
      </c>
      <c r="N114" s="143">
        <f>ROUND(M114/$M$369*100,5)</f>
        <v>0.19776</v>
      </c>
      <c r="O114" s="115">
        <f t="shared" si="42"/>
        <v>0.22069</v>
      </c>
      <c r="P114" s="115">
        <f t="shared" si="43"/>
        <v>0.23878</v>
      </c>
      <c r="Q114" s="117">
        <f t="shared" si="44"/>
        <v>-1.0225590886666414</v>
      </c>
      <c r="R114" s="118">
        <f t="shared" si="44"/>
        <v>-0.8059155865736134</v>
      </c>
      <c r="S114" s="119"/>
      <c r="T114" s="53">
        <f t="shared" si="46"/>
        <v>0.23878</v>
      </c>
      <c r="U114" s="102">
        <v>0.21887</v>
      </c>
      <c r="W114" s="6"/>
      <c r="Y114" s="39">
        <f t="shared" si="30"/>
        <v>0</v>
      </c>
    </row>
    <row r="115" spans="1:25" ht="13.5" customHeight="1">
      <c r="A115" s="112">
        <v>6</v>
      </c>
      <c r="B115" s="112">
        <v>2</v>
      </c>
      <c r="C115" s="199" t="s">
        <v>108</v>
      </c>
      <c r="D115" s="200">
        <v>9453426</v>
      </c>
      <c r="E115" s="200">
        <v>51798251</v>
      </c>
      <c r="F115" s="13" t="s">
        <v>108</v>
      </c>
      <c r="G115" s="113">
        <v>50045198</v>
      </c>
      <c r="H115" s="122">
        <v>0.19304</v>
      </c>
      <c r="I115" s="12">
        <v>0.1869</v>
      </c>
      <c r="J115" s="143">
        <v>0.21006</v>
      </c>
      <c r="K115" s="205">
        <v>9453426</v>
      </c>
      <c r="L115" s="205">
        <v>51798251</v>
      </c>
      <c r="M115" s="144">
        <f t="shared" si="41"/>
        <v>61251677</v>
      </c>
      <c r="N115" s="143">
        <f t="shared" si="45"/>
        <v>0.1948</v>
      </c>
      <c r="O115" s="115">
        <f t="shared" si="42"/>
        <v>0.19392</v>
      </c>
      <c r="P115" s="115">
        <f t="shared" si="43"/>
        <v>0.21603</v>
      </c>
      <c r="Q115" s="145">
        <f t="shared" si="44"/>
        <v>3.7560192616372445</v>
      </c>
      <c r="R115" s="127">
        <f t="shared" si="44"/>
        <v>2.842045129962867</v>
      </c>
      <c r="S115" s="119"/>
      <c r="T115" s="53">
        <f t="shared" si="46"/>
        <v>0.21603</v>
      </c>
      <c r="U115" s="102">
        <v>0.10443</v>
      </c>
      <c r="W115" s="6"/>
      <c r="Y115" s="39">
        <f t="shared" si="30"/>
        <v>0</v>
      </c>
    </row>
    <row r="116" spans="1:25" ht="13.5" customHeight="1">
      <c r="A116" s="112">
        <v>6</v>
      </c>
      <c r="B116" s="112">
        <v>2</v>
      </c>
      <c r="C116" s="199" t="s">
        <v>109</v>
      </c>
      <c r="D116" s="200">
        <v>4952860</v>
      </c>
      <c r="E116" s="200">
        <v>46499260</v>
      </c>
      <c r="F116" s="13" t="s">
        <v>109</v>
      </c>
      <c r="G116" s="113">
        <v>38274199</v>
      </c>
      <c r="H116" s="114">
        <v>0.14763</v>
      </c>
      <c r="I116" s="115">
        <v>0.12721</v>
      </c>
      <c r="J116" s="115">
        <v>0.15932</v>
      </c>
      <c r="K116" s="205">
        <v>4952860</v>
      </c>
      <c r="L116" s="205">
        <v>46499260</v>
      </c>
      <c r="M116" s="130">
        <f t="shared" si="41"/>
        <v>51452120</v>
      </c>
      <c r="N116" s="143">
        <f t="shared" si="45"/>
        <v>0.16364</v>
      </c>
      <c r="O116" s="115">
        <f t="shared" si="42"/>
        <v>0.15564</v>
      </c>
      <c r="P116" s="115">
        <f t="shared" si="43"/>
        <v>0.18349</v>
      </c>
      <c r="Q116" s="117">
        <f t="shared" si="44"/>
        <v>22.34887194402957</v>
      </c>
      <c r="R116" s="118">
        <f t="shared" si="44"/>
        <v>15.17072558373085</v>
      </c>
      <c r="S116" s="119"/>
      <c r="T116" s="53">
        <f t="shared" si="46"/>
        <v>0.18349</v>
      </c>
      <c r="U116" s="102">
        <v>1.98046</v>
      </c>
      <c r="W116" s="6"/>
      <c r="Y116" s="39">
        <f t="shared" si="30"/>
        <v>0</v>
      </c>
    </row>
    <row r="117" spans="1:25" ht="13.5" customHeight="1">
      <c r="A117" s="112">
        <v>6</v>
      </c>
      <c r="B117" s="112">
        <v>2</v>
      </c>
      <c r="C117" s="199" t="s">
        <v>110</v>
      </c>
      <c r="D117" s="200">
        <v>9495142</v>
      </c>
      <c r="E117" s="200">
        <v>18790671</v>
      </c>
      <c r="F117" s="13" t="s">
        <v>110</v>
      </c>
      <c r="G117" s="113">
        <v>23330461</v>
      </c>
      <c r="H117" s="114">
        <v>0.08999</v>
      </c>
      <c r="I117" s="115">
        <v>0.08422</v>
      </c>
      <c r="J117" s="115">
        <v>0.12278</v>
      </c>
      <c r="K117" s="205">
        <v>9495142</v>
      </c>
      <c r="L117" s="205">
        <v>18790671</v>
      </c>
      <c r="M117" s="130">
        <f t="shared" si="41"/>
        <v>28285813</v>
      </c>
      <c r="N117" s="143">
        <f t="shared" si="45"/>
        <v>0.08996</v>
      </c>
      <c r="O117" s="115">
        <f t="shared" si="42"/>
        <v>0.08998</v>
      </c>
      <c r="P117" s="115">
        <f t="shared" si="43"/>
        <v>0.12768</v>
      </c>
      <c r="Q117" s="117">
        <f aca="true" t="shared" si="47" ref="Q117:R119">((O117/I117)-1)*100</f>
        <v>6.83923058655902</v>
      </c>
      <c r="R117" s="118">
        <f t="shared" si="47"/>
        <v>3.9908779931584926</v>
      </c>
      <c r="S117" s="119"/>
      <c r="T117" s="53">
        <f t="shared" si="46"/>
        <v>0.12768</v>
      </c>
      <c r="U117" s="102">
        <v>0.18513</v>
      </c>
      <c r="W117" s="6">
        <v>50792506</v>
      </c>
      <c r="X117" s="39">
        <v>0.8709606058195112</v>
      </c>
      <c r="Y117" s="39">
        <f t="shared" si="30"/>
        <v>0.87096</v>
      </c>
    </row>
    <row r="118" spans="1:25" ht="13.5" customHeight="1">
      <c r="A118" s="112">
        <v>6</v>
      </c>
      <c r="B118" s="112">
        <v>2</v>
      </c>
      <c r="C118" s="199" t="s">
        <v>111</v>
      </c>
      <c r="D118" s="200">
        <v>75308086</v>
      </c>
      <c r="E118" s="200">
        <v>422173189</v>
      </c>
      <c r="F118" s="215" t="s">
        <v>111</v>
      </c>
      <c r="G118" s="164">
        <v>419068875</v>
      </c>
      <c r="H118" s="212">
        <v>1.61644</v>
      </c>
      <c r="I118" s="214">
        <v>1.67717</v>
      </c>
      <c r="J118" s="115">
        <v>1.47679</v>
      </c>
      <c r="K118" s="216">
        <v>75308086</v>
      </c>
      <c r="L118" s="216">
        <v>422173189</v>
      </c>
      <c r="M118" s="217">
        <f t="shared" si="41"/>
        <v>497481275</v>
      </c>
      <c r="N118" s="115">
        <f t="shared" si="45"/>
        <v>1.58217</v>
      </c>
      <c r="O118" s="115">
        <f t="shared" si="42"/>
        <v>1.59931</v>
      </c>
      <c r="P118" s="115">
        <f>ROUND((O118*0.85)+$U$11,5)-0.00005</f>
        <v>1.4105599999999998</v>
      </c>
      <c r="Q118" s="118">
        <f t="shared" si="47"/>
        <v>-4.642343948436956</v>
      </c>
      <c r="R118" s="118">
        <f t="shared" si="47"/>
        <v>-4.484727009256584</v>
      </c>
      <c r="S118" s="119"/>
      <c r="T118" s="53">
        <f t="shared" si="46"/>
        <v>1.41056</v>
      </c>
      <c r="U118" s="102">
        <v>0.15084</v>
      </c>
      <c r="W118" s="6">
        <v>13479057</v>
      </c>
      <c r="X118" s="39">
        <v>0.23113109738266752</v>
      </c>
      <c r="Y118" s="39">
        <f t="shared" si="30"/>
        <v>0.23113</v>
      </c>
    </row>
    <row r="119" spans="1:25" ht="13.5" customHeight="1">
      <c r="A119" s="112">
        <v>6</v>
      </c>
      <c r="B119" s="112">
        <v>3</v>
      </c>
      <c r="C119" s="201"/>
      <c r="D119" s="198"/>
      <c r="E119" s="198"/>
      <c r="F119" s="121" t="s">
        <v>31</v>
      </c>
      <c r="G119" s="113">
        <v>1445562136</v>
      </c>
      <c r="H119" s="122">
        <v>5.57584</v>
      </c>
      <c r="I119" s="122">
        <v>5.70932</v>
      </c>
      <c r="J119" s="122">
        <v>5.774430000000001</v>
      </c>
      <c r="K119" s="123">
        <f aca="true" t="shared" si="48" ref="K119:P119">SUM(K101:K118)</f>
        <v>395975465</v>
      </c>
      <c r="L119" s="123">
        <f t="shared" si="48"/>
        <v>1297427016</v>
      </c>
      <c r="M119" s="124">
        <f t="shared" si="48"/>
        <v>1693402481</v>
      </c>
      <c r="N119" s="12">
        <f t="shared" si="48"/>
        <v>5.38564</v>
      </c>
      <c r="O119" s="12">
        <f t="shared" si="48"/>
        <v>5.480789999999999</v>
      </c>
      <c r="P119" s="12">
        <f t="shared" si="48"/>
        <v>5.580139999999998</v>
      </c>
      <c r="Q119" s="127">
        <f t="shared" si="47"/>
        <v>-4.002753392698278</v>
      </c>
      <c r="R119" s="127">
        <f t="shared" si="47"/>
        <v>-3.3646611007493776</v>
      </c>
      <c r="S119" s="119"/>
      <c r="T119" s="53">
        <f t="shared" si="46"/>
        <v>5.58014</v>
      </c>
      <c r="U119" s="102">
        <v>5.47739</v>
      </c>
      <c r="W119" s="6">
        <v>71125304</v>
      </c>
      <c r="X119" s="39">
        <v>1.2196157019883387</v>
      </c>
      <c r="Y119" s="39">
        <f t="shared" si="30"/>
        <v>1.21962</v>
      </c>
    </row>
    <row r="120" spans="1:25" ht="13.5" customHeight="1">
      <c r="A120" s="39">
        <v>6</v>
      </c>
      <c r="B120" s="39">
        <v>3</v>
      </c>
      <c r="D120" s="198"/>
      <c r="E120" s="198"/>
      <c r="F120" s="225"/>
      <c r="G120" s="56"/>
      <c r="H120" s="57"/>
      <c r="I120" s="57"/>
      <c r="J120" s="8"/>
      <c r="K120" s="129"/>
      <c r="L120" s="129"/>
      <c r="M120" s="14"/>
      <c r="N120" s="15"/>
      <c r="O120" s="15"/>
      <c r="P120" s="16"/>
      <c r="Q120" s="17"/>
      <c r="R120" s="147"/>
      <c r="S120" s="119"/>
      <c r="U120" s="102"/>
      <c r="W120" s="6">
        <v>2411073</v>
      </c>
      <c r="X120" s="39">
        <v>0.04134368957410895</v>
      </c>
      <c r="Y120" s="39">
        <f t="shared" si="30"/>
        <v>0.04134</v>
      </c>
    </row>
    <row r="121" spans="1:25" ht="13.5" customHeight="1">
      <c r="A121" s="39">
        <v>6</v>
      </c>
      <c r="B121" s="39">
        <v>3</v>
      </c>
      <c r="D121" s="198"/>
      <c r="E121" s="198"/>
      <c r="F121" s="135" t="s">
        <v>112</v>
      </c>
      <c r="G121" s="56"/>
      <c r="H121" s="61"/>
      <c r="I121" s="61"/>
      <c r="J121" s="62"/>
      <c r="K121" s="129"/>
      <c r="L121" s="129"/>
      <c r="M121" s="60"/>
      <c r="N121" s="136"/>
      <c r="O121" s="136"/>
      <c r="P121" s="137"/>
      <c r="Q121" s="138"/>
      <c r="R121" s="139"/>
      <c r="S121" s="119"/>
      <c r="T121" s="53">
        <f>ROUND(P121,5)</f>
        <v>0</v>
      </c>
      <c r="U121" s="102">
        <v>0.09132</v>
      </c>
      <c r="W121" s="6">
        <v>19062885</v>
      </c>
      <c r="X121" s="39">
        <v>0.32687936027940173</v>
      </c>
      <c r="Y121" s="39">
        <f t="shared" si="30"/>
        <v>0.32688</v>
      </c>
    </row>
    <row r="122" spans="1:25" ht="13.5" customHeight="1">
      <c r="A122" s="112">
        <v>7</v>
      </c>
      <c r="B122" s="112">
        <v>2</v>
      </c>
      <c r="C122" s="199" t="s">
        <v>113</v>
      </c>
      <c r="D122" s="200">
        <v>3028150</v>
      </c>
      <c r="E122" s="200">
        <v>4148499</v>
      </c>
      <c r="F122" s="13" t="s">
        <v>113</v>
      </c>
      <c r="G122" s="113">
        <v>5598182</v>
      </c>
      <c r="H122" s="122">
        <v>0.02159</v>
      </c>
      <c r="I122" s="12">
        <v>0.02207</v>
      </c>
      <c r="J122" s="143">
        <v>0.06995</v>
      </c>
      <c r="K122" s="205">
        <v>3028150</v>
      </c>
      <c r="L122" s="205">
        <v>4148499</v>
      </c>
      <c r="M122" s="140">
        <f aca="true" t="shared" si="49" ref="M122:M139">K122+L122</f>
        <v>7176649</v>
      </c>
      <c r="N122" s="12">
        <f>ROUND(M122/$M$369*100,5)</f>
        <v>0.02282</v>
      </c>
      <c r="O122" s="115">
        <f aca="true" t="shared" si="50" ref="O122:O139">ROUND((H122+N122)/2,5)</f>
        <v>0.02221</v>
      </c>
      <c r="P122" s="115">
        <f aca="true" t="shared" si="51" ref="P122:P139">ROUND((O122*0.85)+$U$11,5)</f>
        <v>0.07007</v>
      </c>
      <c r="Q122" s="127">
        <f aca="true" t="shared" si="52" ref="Q122:R140">((O122/I122)-1)*100</f>
        <v>0.6343452650657166</v>
      </c>
      <c r="R122" s="127">
        <f t="shared" si="52"/>
        <v>0.17155110793423134</v>
      </c>
      <c r="S122" s="119"/>
      <c r="T122" s="53">
        <f>ROUND(P122,5)</f>
        <v>0.07007</v>
      </c>
      <c r="U122" s="102">
        <v>0.46409</v>
      </c>
      <c r="W122" s="6">
        <v>17442998</v>
      </c>
      <c r="X122" s="39">
        <v>0.2991024720337391</v>
      </c>
      <c r="Y122" s="39">
        <f t="shared" si="30"/>
        <v>0.2991</v>
      </c>
    </row>
    <row r="123" spans="1:25" ht="13.5" customHeight="1">
      <c r="A123" s="112">
        <v>7</v>
      </c>
      <c r="B123" s="112">
        <v>2</v>
      </c>
      <c r="C123" s="199" t="s">
        <v>114</v>
      </c>
      <c r="D123" s="200">
        <v>1811242</v>
      </c>
      <c r="E123" s="200">
        <v>1524103</v>
      </c>
      <c r="F123" s="13" t="s">
        <v>114</v>
      </c>
      <c r="G123" s="113">
        <v>5799309</v>
      </c>
      <c r="H123" s="122">
        <v>0.02237</v>
      </c>
      <c r="I123" s="12">
        <v>0.03711</v>
      </c>
      <c r="J123" s="143">
        <v>0.08274</v>
      </c>
      <c r="K123" s="205">
        <v>1811242</v>
      </c>
      <c r="L123" s="205">
        <v>1524103</v>
      </c>
      <c r="M123" s="140">
        <f t="shared" si="49"/>
        <v>3335345</v>
      </c>
      <c r="N123" s="12">
        <f aca="true" t="shared" si="53" ref="N123:N139">ROUND(M123/$M$369*100,5)</f>
        <v>0.01061</v>
      </c>
      <c r="O123" s="115">
        <f t="shared" si="50"/>
        <v>0.01649</v>
      </c>
      <c r="P123" s="115">
        <f t="shared" si="51"/>
        <v>0.06521</v>
      </c>
      <c r="Q123" s="127">
        <f t="shared" si="52"/>
        <v>-55.56453786041497</v>
      </c>
      <c r="R123" s="127">
        <f t="shared" si="52"/>
        <v>-21.18685037466762</v>
      </c>
      <c r="S123" s="119"/>
      <c r="T123" s="53">
        <f>ROUND(P123,5)</f>
        <v>0.06521</v>
      </c>
      <c r="U123" s="102">
        <v>0</v>
      </c>
      <c r="W123" s="6">
        <v>18307742</v>
      </c>
      <c r="X123" s="39">
        <v>0.3139306035324839</v>
      </c>
      <c r="Y123" s="39">
        <f t="shared" si="30"/>
        <v>0.31393</v>
      </c>
    </row>
    <row r="124" spans="1:25" ht="13.5" customHeight="1">
      <c r="A124" s="112">
        <v>7</v>
      </c>
      <c r="B124" s="112">
        <v>2</v>
      </c>
      <c r="C124" s="199" t="s">
        <v>115</v>
      </c>
      <c r="D124" s="200">
        <v>6294797</v>
      </c>
      <c r="E124" s="200">
        <v>1979225</v>
      </c>
      <c r="F124" s="13" t="s">
        <v>115</v>
      </c>
      <c r="G124" s="113">
        <v>6385197</v>
      </c>
      <c r="H124" s="122">
        <v>0.02463</v>
      </c>
      <c r="I124" s="12">
        <v>0.02526</v>
      </c>
      <c r="J124" s="143">
        <v>0.07267</v>
      </c>
      <c r="K124" s="205">
        <v>6294797</v>
      </c>
      <c r="L124" s="205">
        <v>1979225</v>
      </c>
      <c r="M124" s="130">
        <f t="shared" si="49"/>
        <v>8274022</v>
      </c>
      <c r="N124" s="12">
        <f t="shared" si="53"/>
        <v>0.02631</v>
      </c>
      <c r="O124" s="115">
        <f t="shared" si="50"/>
        <v>0.02547</v>
      </c>
      <c r="P124" s="115">
        <f t="shared" si="51"/>
        <v>0.07284</v>
      </c>
      <c r="Q124" s="117">
        <f t="shared" si="52"/>
        <v>0.8313539192398967</v>
      </c>
      <c r="R124" s="118">
        <f t="shared" si="52"/>
        <v>0.23393422320077129</v>
      </c>
      <c r="S124" s="119"/>
      <c r="T124" s="53">
        <f>ROUND(P124,5)</f>
        <v>0.07284</v>
      </c>
      <c r="U124" s="102">
        <v>4.18037</v>
      </c>
      <c r="W124" s="6">
        <v>17403419</v>
      </c>
      <c r="X124" s="39">
        <v>0.2984237941630758</v>
      </c>
      <c r="Y124" s="39">
        <f t="shared" si="30"/>
        <v>0.29842</v>
      </c>
    </row>
    <row r="125" spans="1:25" ht="13.5" customHeight="1">
      <c r="A125" s="112">
        <v>7</v>
      </c>
      <c r="B125" s="112">
        <v>2</v>
      </c>
      <c r="C125" s="199" t="s">
        <v>116</v>
      </c>
      <c r="D125" s="200">
        <v>12133513</v>
      </c>
      <c r="E125" s="200">
        <v>13319790</v>
      </c>
      <c r="F125" s="13" t="s">
        <v>116</v>
      </c>
      <c r="G125" s="113">
        <v>21797943</v>
      </c>
      <c r="H125" s="122">
        <v>0.08408</v>
      </c>
      <c r="I125" s="12">
        <v>0.08352</v>
      </c>
      <c r="J125" s="143">
        <v>0.12219</v>
      </c>
      <c r="K125" s="205">
        <v>12133513</v>
      </c>
      <c r="L125" s="205">
        <v>13319790</v>
      </c>
      <c r="M125" s="130">
        <f t="shared" si="49"/>
        <v>25453303</v>
      </c>
      <c r="N125" s="12">
        <f t="shared" si="53"/>
        <v>0.08095</v>
      </c>
      <c r="O125" s="115">
        <f t="shared" si="50"/>
        <v>0.08252</v>
      </c>
      <c r="P125" s="115">
        <f t="shared" si="51"/>
        <v>0.12134</v>
      </c>
      <c r="Q125" s="117">
        <f t="shared" si="52"/>
        <v>-1.1973180076628398</v>
      </c>
      <c r="R125" s="118">
        <f t="shared" si="52"/>
        <v>-0.6956379409116864</v>
      </c>
      <c r="S125" s="119"/>
      <c r="T125" s="53">
        <f>ROUND(P125,5)</f>
        <v>0.12134</v>
      </c>
      <c r="U125" s="102">
        <v>0.18363</v>
      </c>
      <c r="W125" s="6">
        <v>724186241</v>
      </c>
      <c r="X125" s="39">
        <v>12.417928093319803</v>
      </c>
      <c r="Y125" s="39">
        <f t="shared" si="30"/>
        <v>12.41793</v>
      </c>
    </row>
    <row r="126" spans="1:25" ht="13.5" customHeight="1">
      <c r="A126" s="112">
        <v>7</v>
      </c>
      <c r="B126" s="112">
        <v>2</v>
      </c>
      <c r="C126" s="199" t="s">
        <v>117</v>
      </c>
      <c r="D126" s="200">
        <v>12674846</v>
      </c>
      <c r="E126" s="200">
        <v>11561144</v>
      </c>
      <c r="F126" s="13" t="s">
        <v>117</v>
      </c>
      <c r="G126" s="113">
        <v>16687444</v>
      </c>
      <c r="H126" s="122">
        <v>0.06437</v>
      </c>
      <c r="I126" s="12">
        <v>0.06647</v>
      </c>
      <c r="J126" s="143">
        <v>0.10769</v>
      </c>
      <c r="K126" s="205">
        <v>12674846</v>
      </c>
      <c r="L126" s="205">
        <v>11561144</v>
      </c>
      <c r="M126" s="130">
        <f t="shared" si="49"/>
        <v>24235990</v>
      </c>
      <c r="N126" s="12">
        <f t="shared" si="53"/>
        <v>0.07708</v>
      </c>
      <c r="O126" s="115">
        <f t="shared" si="50"/>
        <v>0.07073</v>
      </c>
      <c r="P126" s="115">
        <f t="shared" si="51"/>
        <v>0.11132</v>
      </c>
      <c r="Q126" s="117">
        <f t="shared" si="52"/>
        <v>6.408906273506854</v>
      </c>
      <c r="R126" s="118">
        <f t="shared" si="52"/>
        <v>3.370786516853941</v>
      </c>
      <c r="S126" s="119"/>
      <c r="U126" s="102"/>
      <c r="W126" s="6">
        <v>8449481</v>
      </c>
      <c r="X126" s="39">
        <v>0.14488682819903492</v>
      </c>
      <c r="Y126" s="39">
        <f t="shared" si="30"/>
        <v>0.14489</v>
      </c>
    </row>
    <row r="127" spans="1:25" ht="13.5" customHeight="1">
      <c r="A127" s="112">
        <v>7</v>
      </c>
      <c r="B127" s="112">
        <v>2</v>
      </c>
      <c r="C127" s="199" t="s">
        <v>118</v>
      </c>
      <c r="D127" s="200">
        <v>7122640</v>
      </c>
      <c r="E127" s="200">
        <v>3184310</v>
      </c>
      <c r="F127" s="13" t="s">
        <v>118</v>
      </c>
      <c r="G127" s="113">
        <v>8108393</v>
      </c>
      <c r="H127" s="122">
        <v>0.03128</v>
      </c>
      <c r="I127" s="12">
        <v>0.02922</v>
      </c>
      <c r="J127" s="143">
        <v>0.07603</v>
      </c>
      <c r="K127" s="205">
        <v>7122640</v>
      </c>
      <c r="L127" s="205">
        <v>3184310</v>
      </c>
      <c r="M127" s="130">
        <f t="shared" si="49"/>
        <v>10306950</v>
      </c>
      <c r="N127" s="12">
        <f t="shared" si="53"/>
        <v>0.03278</v>
      </c>
      <c r="O127" s="115">
        <f t="shared" si="50"/>
        <v>0.03203</v>
      </c>
      <c r="P127" s="115">
        <f t="shared" si="51"/>
        <v>0.07842</v>
      </c>
      <c r="Q127" s="117">
        <f t="shared" si="52"/>
        <v>9.61670088980151</v>
      </c>
      <c r="R127" s="118">
        <f t="shared" si="52"/>
        <v>3.1434959884256264</v>
      </c>
      <c r="S127" s="119"/>
      <c r="T127" s="53">
        <f>ROUND(P127,5)</f>
        <v>0.07842</v>
      </c>
      <c r="U127" s="102">
        <v>0.13491</v>
      </c>
      <c r="W127" s="6">
        <v>2011681</v>
      </c>
      <c r="X127" s="39">
        <v>0.0344951458483974</v>
      </c>
      <c r="Y127" s="39">
        <f t="shared" si="30"/>
        <v>0.0345</v>
      </c>
    </row>
    <row r="128" spans="1:25" ht="13.5" customHeight="1">
      <c r="A128" s="112">
        <v>7</v>
      </c>
      <c r="B128" s="112">
        <v>2</v>
      </c>
      <c r="C128" s="199" t="s">
        <v>119</v>
      </c>
      <c r="D128" s="200">
        <v>1842007</v>
      </c>
      <c r="E128" s="200">
        <v>482181</v>
      </c>
      <c r="F128" s="13" t="s">
        <v>119</v>
      </c>
      <c r="G128" s="113">
        <v>1658658</v>
      </c>
      <c r="H128" s="122">
        <v>0.0064</v>
      </c>
      <c r="I128" s="12">
        <v>0.00717</v>
      </c>
      <c r="J128" s="143">
        <v>0.05729</v>
      </c>
      <c r="K128" s="205">
        <v>1842007</v>
      </c>
      <c r="L128" s="205">
        <v>482181</v>
      </c>
      <c r="M128" s="130">
        <f t="shared" si="49"/>
        <v>2324188</v>
      </c>
      <c r="N128" s="12">
        <f t="shared" si="53"/>
        <v>0.00739</v>
      </c>
      <c r="O128" s="115">
        <f t="shared" si="50"/>
        <v>0.0069</v>
      </c>
      <c r="P128" s="115">
        <f t="shared" si="51"/>
        <v>0.05706</v>
      </c>
      <c r="Q128" s="117">
        <f t="shared" si="52"/>
        <v>-3.765690376569042</v>
      </c>
      <c r="R128" s="118">
        <f t="shared" si="52"/>
        <v>-0.4014662244719913</v>
      </c>
      <c r="S128" s="119"/>
      <c r="T128" s="53">
        <f>ROUND(P128,5)</f>
        <v>0.05706</v>
      </c>
      <c r="U128" s="102">
        <v>0.07043</v>
      </c>
      <c r="W128" s="6">
        <v>4020404</v>
      </c>
      <c r="X128" s="39">
        <v>0.06893956961838399</v>
      </c>
      <c r="Y128" s="39">
        <f t="shared" si="30"/>
        <v>0.06894</v>
      </c>
    </row>
    <row r="129" spans="1:25" ht="13.5" customHeight="1">
      <c r="A129" s="112">
        <v>7</v>
      </c>
      <c r="B129" s="112">
        <v>2</v>
      </c>
      <c r="C129" s="199" t="s">
        <v>120</v>
      </c>
      <c r="D129" s="200">
        <v>12609355</v>
      </c>
      <c r="E129" s="200">
        <v>180139203</v>
      </c>
      <c r="F129" s="13" t="s">
        <v>120</v>
      </c>
      <c r="G129" s="113">
        <v>178581626</v>
      </c>
      <c r="H129" s="122">
        <v>0.68883</v>
      </c>
      <c r="I129" s="12">
        <v>0.71127</v>
      </c>
      <c r="J129" s="143">
        <v>0.65577</v>
      </c>
      <c r="K129" s="205">
        <v>12609355</v>
      </c>
      <c r="L129" s="205">
        <v>180139203</v>
      </c>
      <c r="M129" s="130">
        <f t="shared" si="49"/>
        <v>192748558</v>
      </c>
      <c r="N129" s="12">
        <f t="shared" si="53"/>
        <v>0.61301</v>
      </c>
      <c r="O129" s="115">
        <f t="shared" si="50"/>
        <v>0.65092</v>
      </c>
      <c r="P129" s="115">
        <f t="shared" si="51"/>
        <v>0.60448</v>
      </c>
      <c r="Q129" s="117">
        <f t="shared" si="52"/>
        <v>-8.484822922378266</v>
      </c>
      <c r="R129" s="118">
        <f t="shared" si="52"/>
        <v>-7.8213397990148925</v>
      </c>
      <c r="S129" s="119"/>
      <c r="U129" s="102"/>
      <c r="W129" s="6">
        <v>119379095</v>
      </c>
      <c r="X129" s="39">
        <v>2.047043886816393</v>
      </c>
      <c r="Y129" s="39">
        <f t="shared" si="30"/>
        <v>2.04704</v>
      </c>
    </row>
    <row r="130" spans="1:25" ht="13.5" customHeight="1">
      <c r="A130" s="112">
        <v>7</v>
      </c>
      <c r="B130" s="112">
        <v>2</v>
      </c>
      <c r="C130" s="199" t="s">
        <v>121</v>
      </c>
      <c r="D130" s="200">
        <v>37530442</v>
      </c>
      <c r="E130" s="200">
        <v>611678652</v>
      </c>
      <c r="F130" s="13" t="s">
        <v>121</v>
      </c>
      <c r="G130" s="113">
        <v>545462786</v>
      </c>
      <c r="H130" s="122">
        <v>2.10397</v>
      </c>
      <c r="I130" s="12">
        <v>2.05616</v>
      </c>
      <c r="J130" s="143">
        <v>1.79893</v>
      </c>
      <c r="K130" s="205">
        <v>37530442</v>
      </c>
      <c r="L130" s="205">
        <v>611678652</v>
      </c>
      <c r="M130" s="130">
        <f t="shared" si="49"/>
        <v>649209094</v>
      </c>
      <c r="N130" s="12">
        <f t="shared" si="53"/>
        <v>2.06472</v>
      </c>
      <c r="O130" s="115">
        <f t="shared" si="50"/>
        <v>2.08435</v>
      </c>
      <c r="P130" s="115">
        <f t="shared" si="51"/>
        <v>1.82289</v>
      </c>
      <c r="Q130" s="117">
        <f t="shared" si="52"/>
        <v>1.3710022566337132</v>
      </c>
      <c r="R130" s="118">
        <f t="shared" si="52"/>
        <v>1.3319028533628208</v>
      </c>
      <c r="S130" s="119"/>
      <c r="T130" s="53">
        <f aca="true" t="shared" si="54" ref="T130:T140">ROUND(P130,5)</f>
        <v>1.82289</v>
      </c>
      <c r="U130" s="102">
        <v>0.09639</v>
      </c>
      <c r="W130" s="6">
        <v>11709120</v>
      </c>
      <c r="X130" s="39">
        <v>0.20078123825615837</v>
      </c>
      <c r="Y130" s="39">
        <f t="shared" si="30"/>
        <v>0.20078</v>
      </c>
    </row>
    <row r="131" spans="1:25" ht="13.5" customHeight="1">
      <c r="A131" s="112">
        <v>7</v>
      </c>
      <c r="B131" s="112">
        <v>2</v>
      </c>
      <c r="C131" s="199" t="s">
        <v>122</v>
      </c>
      <c r="D131" s="200">
        <v>13930802</v>
      </c>
      <c r="E131" s="200">
        <v>203426506</v>
      </c>
      <c r="F131" s="13" t="s">
        <v>122</v>
      </c>
      <c r="G131" s="113">
        <v>203525911</v>
      </c>
      <c r="H131" s="122">
        <v>0.78505</v>
      </c>
      <c r="I131" s="12">
        <v>0.79991</v>
      </c>
      <c r="J131" s="143">
        <v>0.73112</v>
      </c>
      <c r="K131" s="205">
        <v>13930802</v>
      </c>
      <c r="L131" s="205">
        <v>203426506</v>
      </c>
      <c r="M131" s="130">
        <f t="shared" si="49"/>
        <v>217357308</v>
      </c>
      <c r="N131" s="12">
        <f t="shared" si="53"/>
        <v>0.69127</v>
      </c>
      <c r="O131" s="115">
        <f t="shared" si="50"/>
        <v>0.73816</v>
      </c>
      <c r="P131" s="115">
        <f t="shared" si="51"/>
        <v>0.67863</v>
      </c>
      <c r="Q131" s="117">
        <f t="shared" si="52"/>
        <v>-7.719618457076416</v>
      </c>
      <c r="R131" s="118">
        <f t="shared" si="52"/>
        <v>-7.179395995185478</v>
      </c>
      <c r="S131" s="119"/>
      <c r="T131" s="53">
        <f t="shared" si="54"/>
        <v>0.67863</v>
      </c>
      <c r="U131" s="102">
        <v>0.1653</v>
      </c>
      <c r="W131" s="6">
        <v>2537922</v>
      </c>
      <c r="X131" s="39">
        <v>0.043518823084702014</v>
      </c>
      <c r="Y131" s="39">
        <f t="shared" si="30"/>
        <v>0.04352</v>
      </c>
    </row>
    <row r="132" spans="1:25" ht="13.5" customHeight="1">
      <c r="A132" s="112">
        <v>7</v>
      </c>
      <c r="B132" s="112">
        <v>2</v>
      </c>
      <c r="C132" s="199" t="s">
        <v>123</v>
      </c>
      <c r="D132" s="200">
        <v>6277961</v>
      </c>
      <c r="E132" s="200">
        <v>655758</v>
      </c>
      <c r="F132" s="13" t="s">
        <v>123</v>
      </c>
      <c r="G132" s="113">
        <v>5500912</v>
      </c>
      <c r="H132" s="122">
        <v>0.02122</v>
      </c>
      <c r="I132" s="12">
        <v>0.01998</v>
      </c>
      <c r="J132" s="143">
        <v>0.06818</v>
      </c>
      <c r="K132" s="205">
        <v>6277961</v>
      </c>
      <c r="L132" s="205">
        <v>655758</v>
      </c>
      <c r="M132" s="130">
        <f t="shared" si="49"/>
        <v>6933719</v>
      </c>
      <c r="N132" s="12">
        <f t="shared" si="53"/>
        <v>0.02205</v>
      </c>
      <c r="O132" s="115">
        <f t="shared" si="50"/>
        <v>0.02164</v>
      </c>
      <c r="P132" s="115">
        <f t="shared" si="51"/>
        <v>0.06959</v>
      </c>
      <c r="Q132" s="117">
        <f t="shared" si="52"/>
        <v>8.308308308308309</v>
      </c>
      <c r="R132" s="118">
        <f t="shared" si="52"/>
        <v>2.068055148137282</v>
      </c>
      <c r="S132" s="119"/>
      <c r="T132" s="53">
        <f t="shared" si="54"/>
        <v>0.06959</v>
      </c>
      <c r="U132" s="102">
        <v>0.20724</v>
      </c>
      <c r="W132" s="6">
        <v>94511281</v>
      </c>
      <c r="X132" s="39">
        <v>1.620624951179571</v>
      </c>
      <c r="Y132" s="39">
        <f t="shared" si="30"/>
        <v>1.62062</v>
      </c>
    </row>
    <row r="133" spans="1:25" ht="13.5" customHeight="1">
      <c r="A133" s="112">
        <v>7</v>
      </c>
      <c r="B133" s="112">
        <v>2</v>
      </c>
      <c r="C133" s="199" t="s">
        <v>124</v>
      </c>
      <c r="D133" s="200">
        <v>3396811</v>
      </c>
      <c r="E133" s="200">
        <v>8067296</v>
      </c>
      <c r="F133" s="13" t="s">
        <v>124</v>
      </c>
      <c r="G133" s="113">
        <v>8587712</v>
      </c>
      <c r="H133" s="122">
        <v>0.03312</v>
      </c>
      <c r="I133" s="12">
        <v>0.03175</v>
      </c>
      <c r="J133" s="143">
        <v>0.07818</v>
      </c>
      <c r="K133" s="205">
        <v>3396811</v>
      </c>
      <c r="L133" s="205">
        <v>8067296</v>
      </c>
      <c r="M133" s="130">
        <f t="shared" si="49"/>
        <v>11464107</v>
      </c>
      <c r="N133" s="12">
        <f t="shared" si="53"/>
        <v>0.03646</v>
      </c>
      <c r="O133" s="115">
        <f t="shared" si="50"/>
        <v>0.03479</v>
      </c>
      <c r="P133" s="115">
        <f t="shared" si="51"/>
        <v>0.08077</v>
      </c>
      <c r="Q133" s="117">
        <f t="shared" si="52"/>
        <v>9.574803149606304</v>
      </c>
      <c r="R133" s="118">
        <f t="shared" si="52"/>
        <v>3.312867741110259</v>
      </c>
      <c r="S133" s="119"/>
      <c r="T133" s="53">
        <f t="shared" si="54"/>
        <v>0.08077</v>
      </c>
      <c r="U133" s="102">
        <v>0.55103</v>
      </c>
      <c r="W133" s="6"/>
      <c r="Y133" s="39">
        <f t="shared" si="30"/>
        <v>0</v>
      </c>
    </row>
    <row r="134" spans="1:25" ht="13.5" customHeight="1">
      <c r="A134" s="112">
        <v>7</v>
      </c>
      <c r="B134" s="112">
        <v>2</v>
      </c>
      <c r="C134" s="199" t="s">
        <v>125</v>
      </c>
      <c r="D134" s="200">
        <v>6911934</v>
      </c>
      <c r="E134" s="200">
        <v>8172817</v>
      </c>
      <c r="F134" s="13" t="s">
        <v>125</v>
      </c>
      <c r="G134" s="113">
        <v>12817840</v>
      </c>
      <c r="H134" s="122">
        <v>0.04944</v>
      </c>
      <c r="I134" s="12">
        <v>0.05554</v>
      </c>
      <c r="J134" s="143">
        <v>0.0984</v>
      </c>
      <c r="K134" s="205">
        <v>6911934</v>
      </c>
      <c r="L134" s="205">
        <v>8172817</v>
      </c>
      <c r="M134" s="130">
        <f t="shared" si="49"/>
        <v>15084751</v>
      </c>
      <c r="N134" s="12">
        <f t="shared" si="53"/>
        <v>0.04797</v>
      </c>
      <c r="O134" s="115">
        <f t="shared" si="50"/>
        <v>0.04871</v>
      </c>
      <c r="P134" s="115">
        <f t="shared" si="51"/>
        <v>0.0926</v>
      </c>
      <c r="Q134" s="117">
        <f t="shared" si="52"/>
        <v>-12.297443284119547</v>
      </c>
      <c r="R134" s="118">
        <f t="shared" si="52"/>
        <v>-5.894308943089433</v>
      </c>
      <c r="S134" s="119"/>
      <c r="T134" s="53">
        <f t="shared" si="54"/>
        <v>0.0926</v>
      </c>
      <c r="U134" s="102">
        <v>0</v>
      </c>
      <c r="W134" s="6">
        <v>20857601</v>
      </c>
      <c r="X134" s="39">
        <v>0.35765411541028597</v>
      </c>
      <c r="Y134" s="39">
        <f t="shared" si="30"/>
        <v>0.35765</v>
      </c>
    </row>
    <row r="135" spans="1:25" ht="13.5" customHeight="1">
      <c r="A135" s="112">
        <v>7</v>
      </c>
      <c r="B135" s="112">
        <v>2</v>
      </c>
      <c r="C135" s="199" t="s">
        <v>126</v>
      </c>
      <c r="D135" s="200">
        <v>2028892</v>
      </c>
      <c r="E135" s="200">
        <v>1070804</v>
      </c>
      <c r="F135" s="13" t="s">
        <v>126</v>
      </c>
      <c r="G135" s="113">
        <v>3289325</v>
      </c>
      <c r="H135" s="122">
        <v>0.01269</v>
      </c>
      <c r="I135" s="12">
        <v>0.01316</v>
      </c>
      <c r="J135" s="143">
        <v>0.06238</v>
      </c>
      <c r="K135" s="205">
        <v>2028892</v>
      </c>
      <c r="L135" s="205">
        <v>1070804</v>
      </c>
      <c r="M135" s="130">
        <f t="shared" si="49"/>
        <v>3099696</v>
      </c>
      <c r="N135" s="12">
        <f t="shared" si="53"/>
        <v>0.00986</v>
      </c>
      <c r="O135" s="115">
        <f t="shared" si="50"/>
        <v>0.01128</v>
      </c>
      <c r="P135" s="115">
        <f t="shared" si="51"/>
        <v>0.06078</v>
      </c>
      <c r="Q135" s="117">
        <f t="shared" si="52"/>
        <v>-14.28571428571428</v>
      </c>
      <c r="R135" s="118">
        <f t="shared" si="52"/>
        <v>-2.564924655338241</v>
      </c>
      <c r="S135" s="119"/>
      <c r="T135" s="53">
        <f t="shared" si="54"/>
        <v>0.06078</v>
      </c>
      <c r="U135" s="102">
        <v>1.96872</v>
      </c>
      <c r="W135" s="6">
        <v>558280236</v>
      </c>
      <c r="X135" s="39">
        <v>9.573067581340045</v>
      </c>
      <c r="Y135" s="39">
        <f t="shared" si="30"/>
        <v>9.57307</v>
      </c>
    </row>
    <row r="136" spans="1:25" ht="13.5" customHeight="1">
      <c r="A136" s="112">
        <v>7</v>
      </c>
      <c r="B136" s="112">
        <v>2</v>
      </c>
      <c r="C136" s="199" t="s">
        <v>127</v>
      </c>
      <c r="D136" s="200">
        <v>40541256</v>
      </c>
      <c r="E136" s="200">
        <v>34101632</v>
      </c>
      <c r="F136" s="13" t="s">
        <v>127</v>
      </c>
      <c r="G136" s="113">
        <v>56944878</v>
      </c>
      <c r="H136" s="122">
        <v>0.21965</v>
      </c>
      <c r="I136" s="12">
        <v>0.23796</v>
      </c>
      <c r="J136" s="143">
        <v>0.25346</v>
      </c>
      <c r="K136" s="205">
        <v>40541256</v>
      </c>
      <c r="L136" s="205">
        <v>34101632</v>
      </c>
      <c r="M136" s="130">
        <f t="shared" si="49"/>
        <v>74642888</v>
      </c>
      <c r="N136" s="12">
        <f t="shared" si="53"/>
        <v>0.23739</v>
      </c>
      <c r="O136" s="115">
        <f t="shared" si="50"/>
        <v>0.22852</v>
      </c>
      <c r="P136" s="115">
        <f t="shared" si="51"/>
        <v>0.24544</v>
      </c>
      <c r="Q136" s="117">
        <f t="shared" si="52"/>
        <v>-3.9670532862665975</v>
      </c>
      <c r="R136" s="118">
        <f t="shared" si="52"/>
        <v>-3.164207369999217</v>
      </c>
      <c r="S136" s="119"/>
      <c r="T136" s="53">
        <f t="shared" si="54"/>
        <v>0.24544</v>
      </c>
      <c r="U136" s="102">
        <v>0.10118</v>
      </c>
      <c r="W136" s="6"/>
      <c r="Y136" s="39">
        <f t="shared" si="30"/>
        <v>0</v>
      </c>
    </row>
    <row r="137" spans="1:25" ht="13.5" customHeight="1">
      <c r="A137" s="112">
        <v>7</v>
      </c>
      <c r="B137" s="112">
        <v>2</v>
      </c>
      <c r="C137" s="199" t="s">
        <v>128</v>
      </c>
      <c r="D137" s="200">
        <v>4679892</v>
      </c>
      <c r="E137" s="200">
        <v>2241205</v>
      </c>
      <c r="F137" s="13" t="s">
        <v>128</v>
      </c>
      <c r="G137" s="113">
        <v>7276247</v>
      </c>
      <c r="H137" s="122">
        <v>0.02807</v>
      </c>
      <c r="I137" s="12">
        <v>0.03058</v>
      </c>
      <c r="J137" s="143">
        <v>0.07719</v>
      </c>
      <c r="K137" s="205">
        <v>4679892</v>
      </c>
      <c r="L137" s="205">
        <v>2241205</v>
      </c>
      <c r="M137" s="130">
        <f t="shared" si="49"/>
        <v>6921097</v>
      </c>
      <c r="N137" s="12">
        <f t="shared" si="53"/>
        <v>0.02201</v>
      </c>
      <c r="O137" s="115">
        <f t="shared" si="50"/>
        <v>0.02504</v>
      </c>
      <c r="P137" s="115">
        <f t="shared" si="51"/>
        <v>0.07248</v>
      </c>
      <c r="Q137" s="117">
        <f t="shared" si="52"/>
        <v>-18.116415958142575</v>
      </c>
      <c r="R137" s="118">
        <f t="shared" si="52"/>
        <v>-6.101826661484633</v>
      </c>
      <c r="S137" s="119"/>
      <c r="T137" s="53">
        <f t="shared" si="54"/>
        <v>0.07248</v>
      </c>
      <c r="U137" s="102">
        <v>0.73898</v>
      </c>
      <c r="W137" s="6">
        <v>2552362</v>
      </c>
      <c r="X137" s="39">
        <v>0.043766431878566874</v>
      </c>
      <c r="Y137" s="39">
        <f t="shared" si="30"/>
        <v>0.04377</v>
      </c>
    </row>
    <row r="138" spans="1:25" ht="13.5" customHeight="1">
      <c r="A138" s="112">
        <v>7</v>
      </c>
      <c r="B138" s="112">
        <v>2</v>
      </c>
      <c r="C138" s="199" t="s">
        <v>129</v>
      </c>
      <c r="D138" s="200">
        <v>15844691</v>
      </c>
      <c r="E138" s="200">
        <v>5905317</v>
      </c>
      <c r="F138" s="13" t="s">
        <v>129</v>
      </c>
      <c r="G138" s="113">
        <v>17809525</v>
      </c>
      <c r="H138" s="122">
        <v>0.0687</v>
      </c>
      <c r="I138" s="12">
        <v>0.06117</v>
      </c>
      <c r="J138" s="143">
        <v>0.10319</v>
      </c>
      <c r="K138" s="205">
        <v>15844691</v>
      </c>
      <c r="L138" s="205">
        <v>5905317</v>
      </c>
      <c r="M138" s="130">
        <f t="shared" si="49"/>
        <v>21750008</v>
      </c>
      <c r="N138" s="12">
        <f t="shared" si="53"/>
        <v>0.06917</v>
      </c>
      <c r="O138" s="115">
        <f t="shared" si="50"/>
        <v>0.06894</v>
      </c>
      <c r="P138" s="115">
        <f t="shared" si="51"/>
        <v>0.10979</v>
      </c>
      <c r="Q138" s="117">
        <f t="shared" si="52"/>
        <v>12.702305051495832</v>
      </c>
      <c r="R138" s="118">
        <f t="shared" si="52"/>
        <v>6.39596860160867</v>
      </c>
      <c r="S138" s="119"/>
      <c r="T138" s="53">
        <f t="shared" si="54"/>
        <v>0.10979</v>
      </c>
      <c r="U138" s="102">
        <v>0.19003</v>
      </c>
      <c r="W138" s="6">
        <v>119231663</v>
      </c>
      <c r="X138" s="39">
        <v>2.0445158078900025</v>
      </c>
      <c r="Y138" s="39">
        <f t="shared" si="30"/>
        <v>2.04452</v>
      </c>
    </row>
    <row r="139" spans="1:25" ht="13.5" customHeight="1">
      <c r="A139" s="112">
        <v>7</v>
      </c>
      <c r="B139" s="112">
        <v>2</v>
      </c>
      <c r="C139" s="199" t="s">
        <v>130</v>
      </c>
      <c r="D139" s="200">
        <v>3868898</v>
      </c>
      <c r="E139" s="200">
        <v>681185</v>
      </c>
      <c r="F139" s="215" t="s">
        <v>130</v>
      </c>
      <c r="G139" s="164">
        <v>3750412</v>
      </c>
      <c r="H139" s="212">
        <v>0.01447</v>
      </c>
      <c r="I139" s="214">
        <v>0.0148</v>
      </c>
      <c r="J139" s="115">
        <v>0.06377</v>
      </c>
      <c r="K139" s="216">
        <v>3868898</v>
      </c>
      <c r="L139" s="216">
        <v>681185</v>
      </c>
      <c r="M139" s="130">
        <f t="shared" si="49"/>
        <v>4550083</v>
      </c>
      <c r="N139" s="214">
        <f t="shared" si="53"/>
        <v>0.01447</v>
      </c>
      <c r="O139" s="115">
        <f t="shared" si="50"/>
        <v>0.01447</v>
      </c>
      <c r="P139" s="115">
        <f t="shared" si="51"/>
        <v>0.06349</v>
      </c>
      <c r="Q139" s="117">
        <f t="shared" si="52"/>
        <v>-2.2297297297297347</v>
      </c>
      <c r="R139" s="118">
        <f t="shared" si="52"/>
        <v>-0.4390779363336761</v>
      </c>
      <c r="S139" s="119"/>
      <c r="T139" s="53">
        <f t="shared" si="54"/>
        <v>0.06349</v>
      </c>
      <c r="U139" s="102">
        <v>0.06882</v>
      </c>
      <c r="W139" s="6">
        <v>114737652</v>
      </c>
      <c r="X139" s="39">
        <v>1.967455098518436</v>
      </c>
      <c r="Y139" s="39">
        <f t="shared" si="30"/>
        <v>1.96746</v>
      </c>
    </row>
    <row r="140" spans="1:25" ht="13.5" customHeight="1">
      <c r="A140" s="112">
        <v>7</v>
      </c>
      <c r="B140" s="112">
        <v>3</v>
      </c>
      <c r="C140" s="201"/>
      <c r="D140" s="198"/>
      <c r="E140" s="198"/>
      <c r="F140" s="121" t="s">
        <v>31</v>
      </c>
      <c r="G140" s="113">
        <v>1109582300</v>
      </c>
      <c r="H140" s="122">
        <v>4.279929999999999</v>
      </c>
      <c r="I140" s="122">
        <v>4.3031</v>
      </c>
      <c r="J140" s="122">
        <v>4.579129999999999</v>
      </c>
      <c r="K140" s="123">
        <f aca="true" t="shared" si="55" ref="K140:P140">SUM(K122:K139)</f>
        <v>192528129</v>
      </c>
      <c r="L140" s="123">
        <f t="shared" si="55"/>
        <v>1092339627</v>
      </c>
      <c r="M140" s="124">
        <f t="shared" si="55"/>
        <v>1284867756</v>
      </c>
      <c r="N140" s="12">
        <f t="shared" si="55"/>
        <v>4.086320000000001</v>
      </c>
      <c r="O140" s="12">
        <f t="shared" si="55"/>
        <v>4.18317</v>
      </c>
      <c r="P140" s="12">
        <f t="shared" si="55"/>
        <v>4.4772</v>
      </c>
      <c r="Q140" s="127">
        <f t="shared" si="52"/>
        <v>-2.7870604912737407</v>
      </c>
      <c r="R140" s="127">
        <f t="shared" si="52"/>
        <v>-2.2259686883752905</v>
      </c>
      <c r="S140" s="119"/>
      <c r="T140" s="53">
        <f t="shared" si="54"/>
        <v>4.4772</v>
      </c>
      <c r="U140" s="102">
        <v>0.14979</v>
      </c>
      <c r="W140" s="6">
        <v>2682797840</v>
      </c>
      <c r="X140" s="39">
        <v>46.00307045330025</v>
      </c>
      <c r="Y140" s="39">
        <f t="shared" si="30"/>
        <v>46.00307</v>
      </c>
    </row>
    <row r="141" spans="1:25" ht="13.5" customHeight="1">
      <c r="A141" s="39">
        <v>7</v>
      </c>
      <c r="B141" s="39">
        <v>3</v>
      </c>
      <c r="D141" s="198"/>
      <c r="E141" s="198"/>
      <c r="F141" s="225"/>
      <c r="G141" s="56"/>
      <c r="H141" s="57"/>
      <c r="I141" s="57"/>
      <c r="J141" s="8"/>
      <c r="K141" s="129"/>
      <c r="L141" s="129"/>
      <c r="M141" s="14"/>
      <c r="N141" s="15"/>
      <c r="O141" s="15"/>
      <c r="P141" s="16"/>
      <c r="Q141" s="17"/>
      <c r="R141" s="147"/>
      <c r="S141" s="119"/>
      <c r="U141" s="102"/>
      <c r="W141" s="6">
        <v>1466133</v>
      </c>
      <c r="X141" s="39">
        <v>0.02514040330855062</v>
      </c>
      <c r="Y141" s="39">
        <f t="shared" si="30"/>
        <v>0.02514</v>
      </c>
    </row>
    <row r="142" spans="1:25" ht="13.5" customHeight="1">
      <c r="A142" s="39">
        <v>7</v>
      </c>
      <c r="B142" s="39">
        <v>3</v>
      </c>
      <c r="D142" s="203"/>
      <c r="E142" s="203"/>
      <c r="F142" s="135" t="s">
        <v>131</v>
      </c>
      <c r="G142" s="56"/>
      <c r="H142" s="57"/>
      <c r="I142" s="57"/>
      <c r="J142" s="8"/>
      <c r="K142" s="129"/>
      <c r="L142" s="129"/>
      <c r="M142" s="14"/>
      <c r="N142" s="15"/>
      <c r="O142" s="15"/>
      <c r="P142" s="16"/>
      <c r="Q142" s="17"/>
      <c r="R142" s="147"/>
      <c r="S142" s="119"/>
      <c r="T142" s="53">
        <f aca="true" t="shared" si="56" ref="T142:T168">ROUND(P142,5)</f>
        <v>0</v>
      </c>
      <c r="U142" s="102">
        <v>0.24791</v>
      </c>
      <c r="W142" s="6">
        <v>1364429208</v>
      </c>
      <c r="X142" s="39">
        <v>23.396445325960403</v>
      </c>
      <c r="Y142" s="39">
        <f t="shared" si="30"/>
        <v>23.39645</v>
      </c>
    </row>
    <row r="143" spans="1:25" ht="13.5" customHeight="1">
      <c r="A143" s="112">
        <v>8</v>
      </c>
      <c r="B143" s="112">
        <v>2</v>
      </c>
      <c r="C143" s="199" t="s">
        <v>132</v>
      </c>
      <c r="D143" s="200">
        <v>7061640</v>
      </c>
      <c r="E143" s="200">
        <v>25320858</v>
      </c>
      <c r="F143" s="18" t="s">
        <v>132</v>
      </c>
      <c r="G143" s="113">
        <v>24168581</v>
      </c>
      <c r="H143" s="122">
        <v>0.09322</v>
      </c>
      <c r="I143" s="122">
        <v>0.09968</v>
      </c>
      <c r="J143" s="143">
        <v>0.13592</v>
      </c>
      <c r="K143" s="205">
        <v>7061640</v>
      </c>
      <c r="L143" s="205">
        <v>25320858</v>
      </c>
      <c r="M143" s="140">
        <f aca="true" t="shared" si="57" ref="M143:M170">K143+L143</f>
        <v>32382498</v>
      </c>
      <c r="N143" s="148">
        <f>ROUND(M143/$M$369*100,5)</f>
        <v>0.10299</v>
      </c>
      <c r="O143" s="115">
        <f aca="true" t="shared" si="58" ref="O143:O170">ROUND((H143+N143)/2,5)</f>
        <v>0.09811</v>
      </c>
      <c r="P143" s="115">
        <f aca="true" t="shared" si="59" ref="P143:P170">ROUND((O143*0.85)+$U$11,5)</f>
        <v>0.13459</v>
      </c>
      <c r="Q143" s="127">
        <f aca="true" t="shared" si="60" ref="Q143:R171">((O143/I143)-1)*100</f>
        <v>-1.5750401284109206</v>
      </c>
      <c r="R143" s="127">
        <f t="shared" si="60"/>
        <v>-0.9785167745733014</v>
      </c>
      <c r="S143" s="119"/>
      <c r="T143" s="53">
        <f t="shared" si="56"/>
        <v>0.13459</v>
      </c>
      <c r="U143" s="102">
        <v>0</v>
      </c>
      <c r="W143" s="6">
        <v>2080446</v>
      </c>
      <c r="X143" s="39">
        <v>0.03567428841835012</v>
      </c>
      <c r="Y143" s="39">
        <f aca="true" t="shared" si="61" ref="Y143:Y206">ROUND(X143,5)</f>
        <v>0.03567</v>
      </c>
    </row>
    <row r="144" spans="1:25" ht="13.5" customHeight="1">
      <c r="A144" s="112">
        <v>8</v>
      </c>
      <c r="B144" s="112">
        <v>2</v>
      </c>
      <c r="C144" s="199" t="s">
        <v>133</v>
      </c>
      <c r="D144" s="200">
        <v>8798921</v>
      </c>
      <c r="E144" s="200">
        <v>6680320</v>
      </c>
      <c r="F144" s="13" t="s">
        <v>133</v>
      </c>
      <c r="G144" s="113">
        <v>11712492</v>
      </c>
      <c r="H144" s="122">
        <v>0.04518</v>
      </c>
      <c r="I144" s="12">
        <v>0.04725</v>
      </c>
      <c r="J144" s="143">
        <v>0.09136</v>
      </c>
      <c r="K144" s="205">
        <v>8798921</v>
      </c>
      <c r="L144" s="205">
        <v>6680320</v>
      </c>
      <c r="M144" s="140">
        <f t="shared" si="57"/>
        <v>15479241</v>
      </c>
      <c r="N144" s="148">
        <f aca="true" t="shared" si="62" ref="N144:N170">ROUND(M144/$M$369*100,5)</f>
        <v>0.04923</v>
      </c>
      <c r="O144" s="115">
        <f t="shared" si="58"/>
        <v>0.04721</v>
      </c>
      <c r="P144" s="115">
        <f t="shared" si="59"/>
        <v>0.09132</v>
      </c>
      <c r="Q144" s="127">
        <f t="shared" si="60"/>
        <v>-0.08465608465607621</v>
      </c>
      <c r="R144" s="127">
        <f t="shared" si="60"/>
        <v>-0.04378283712784814</v>
      </c>
      <c r="S144" s="119"/>
      <c r="T144" s="53">
        <f t="shared" si="56"/>
        <v>0.09132</v>
      </c>
      <c r="U144" s="102">
        <v>0.09922</v>
      </c>
      <c r="W144" s="6">
        <v>23935182</v>
      </c>
      <c r="X144" s="39">
        <v>0.4104266998584448</v>
      </c>
      <c r="Y144" s="39">
        <f t="shared" si="61"/>
        <v>0.41043</v>
      </c>
    </row>
    <row r="145" spans="1:25" ht="13.5" customHeight="1">
      <c r="A145" s="112">
        <v>8</v>
      </c>
      <c r="B145" s="112">
        <v>2</v>
      </c>
      <c r="C145" s="199" t="s">
        <v>134</v>
      </c>
      <c r="D145" s="200">
        <v>5894406</v>
      </c>
      <c r="E145" s="200">
        <v>4222852</v>
      </c>
      <c r="F145" s="13" t="s">
        <v>134</v>
      </c>
      <c r="G145" s="113">
        <v>9046487</v>
      </c>
      <c r="H145" s="122">
        <v>0.03489</v>
      </c>
      <c r="I145" s="12">
        <v>0.03504</v>
      </c>
      <c r="J145" s="143">
        <v>0.08098</v>
      </c>
      <c r="K145" s="205">
        <v>5894406</v>
      </c>
      <c r="L145" s="205">
        <v>4222852</v>
      </c>
      <c r="M145" s="140">
        <f t="shared" si="57"/>
        <v>10117258</v>
      </c>
      <c r="N145" s="148">
        <f t="shared" si="62"/>
        <v>0.03218</v>
      </c>
      <c r="O145" s="115">
        <f t="shared" si="58"/>
        <v>0.03354</v>
      </c>
      <c r="P145" s="115">
        <f t="shared" si="59"/>
        <v>0.0797</v>
      </c>
      <c r="Q145" s="127">
        <f t="shared" si="60"/>
        <v>-4.28082191780822</v>
      </c>
      <c r="R145" s="127">
        <f t="shared" si="60"/>
        <v>-1.5806371943689834</v>
      </c>
      <c r="S145" s="119"/>
      <c r="T145" s="53">
        <f t="shared" si="56"/>
        <v>0.0797</v>
      </c>
      <c r="U145" s="102">
        <v>0.09413</v>
      </c>
      <c r="W145" s="6">
        <v>1718040</v>
      </c>
      <c r="X145" s="39">
        <v>0.029459959294431213</v>
      </c>
      <c r="Y145" s="39">
        <f t="shared" si="61"/>
        <v>0.02946</v>
      </c>
    </row>
    <row r="146" spans="1:25" ht="13.5" customHeight="1">
      <c r="A146" s="112">
        <v>8</v>
      </c>
      <c r="B146" s="112">
        <v>2</v>
      </c>
      <c r="C146" s="199" t="s">
        <v>135</v>
      </c>
      <c r="D146" s="200">
        <v>12246663</v>
      </c>
      <c r="E146" s="200">
        <v>3483150</v>
      </c>
      <c r="F146" s="13" t="s">
        <v>135</v>
      </c>
      <c r="G146" s="113">
        <v>14880465</v>
      </c>
      <c r="H146" s="122">
        <v>0.0574</v>
      </c>
      <c r="I146" s="12">
        <v>0.05543</v>
      </c>
      <c r="J146" s="143">
        <v>0.09831</v>
      </c>
      <c r="K146" s="205">
        <v>12246663</v>
      </c>
      <c r="L146" s="205">
        <v>3483150</v>
      </c>
      <c r="M146" s="130">
        <f t="shared" si="57"/>
        <v>15729813</v>
      </c>
      <c r="N146" s="148">
        <f t="shared" si="62"/>
        <v>0.05003</v>
      </c>
      <c r="O146" s="115">
        <f t="shared" si="58"/>
        <v>0.05372</v>
      </c>
      <c r="P146" s="115">
        <f t="shared" si="59"/>
        <v>0.09686</v>
      </c>
      <c r="Q146" s="117">
        <f t="shared" si="60"/>
        <v>-3.0849720368031797</v>
      </c>
      <c r="R146" s="118">
        <f t="shared" si="60"/>
        <v>-1.4749262536873031</v>
      </c>
      <c r="S146" s="119"/>
      <c r="T146" s="53">
        <f t="shared" si="56"/>
        <v>0.09686</v>
      </c>
      <c r="U146" s="102">
        <v>0.2274</v>
      </c>
      <c r="W146" s="6">
        <v>35003456</v>
      </c>
      <c r="X146" s="39">
        <v>0.6002190804197888</v>
      </c>
      <c r="Y146" s="39">
        <f t="shared" si="61"/>
        <v>0.60022</v>
      </c>
    </row>
    <row r="147" spans="1:25" ht="13.5" customHeight="1">
      <c r="A147" s="112">
        <v>8</v>
      </c>
      <c r="B147" s="112">
        <v>2</v>
      </c>
      <c r="C147" s="199" t="s">
        <v>136</v>
      </c>
      <c r="D147" s="200">
        <v>3533023</v>
      </c>
      <c r="E147" s="200">
        <v>16832003</v>
      </c>
      <c r="F147" s="13" t="s">
        <v>136</v>
      </c>
      <c r="G147" s="113">
        <v>14690567</v>
      </c>
      <c r="H147" s="122">
        <v>0.05666</v>
      </c>
      <c r="I147" s="12">
        <v>0.0622</v>
      </c>
      <c r="J147" s="143">
        <v>0.10406</v>
      </c>
      <c r="K147" s="205">
        <v>3533023</v>
      </c>
      <c r="L147" s="205">
        <v>16832003</v>
      </c>
      <c r="M147" s="130">
        <f t="shared" si="57"/>
        <v>20365026</v>
      </c>
      <c r="N147" s="148">
        <f t="shared" si="62"/>
        <v>0.06477</v>
      </c>
      <c r="O147" s="115">
        <f t="shared" si="58"/>
        <v>0.06072</v>
      </c>
      <c r="P147" s="115">
        <f t="shared" si="59"/>
        <v>0.10281</v>
      </c>
      <c r="Q147" s="117">
        <f t="shared" si="60"/>
        <v>-2.3794212218649413</v>
      </c>
      <c r="R147" s="118">
        <f t="shared" si="60"/>
        <v>-1.2012300595810155</v>
      </c>
      <c r="S147" s="119"/>
      <c r="T147" s="53">
        <f t="shared" si="56"/>
        <v>0.10281</v>
      </c>
      <c r="U147" s="102">
        <v>0.17318</v>
      </c>
      <c r="W147" s="6">
        <v>54159952</v>
      </c>
      <c r="X147" s="39">
        <v>0.928703628150886</v>
      </c>
      <c r="Y147" s="39">
        <f t="shared" si="61"/>
        <v>0.9287</v>
      </c>
    </row>
    <row r="148" spans="1:25" ht="13.5" customHeight="1">
      <c r="A148" s="112">
        <v>8</v>
      </c>
      <c r="B148" s="112">
        <v>2</v>
      </c>
      <c r="C148" s="199" t="s">
        <v>137</v>
      </c>
      <c r="D148" s="200">
        <v>5097181</v>
      </c>
      <c r="E148" s="200">
        <v>392007</v>
      </c>
      <c r="F148" s="13" t="s">
        <v>137</v>
      </c>
      <c r="G148" s="113">
        <v>6075456</v>
      </c>
      <c r="H148" s="122">
        <v>0.02343</v>
      </c>
      <c r="I148" s="12">
        <v>0.02079</v>
      </c>
      <c r="J148" s="143">
        <v>0.06887</v>
      </c>
      <c r="K148" s="205">
        <v>5097181</v>
      </c>
      <c r="L148" s="205">
        <v>392007</v>
      </c>
      <c r="M148" s="130">
        <f t="shared" si="57"/>
        <v>5489188</v>
      </c>
      <c r="N148" s="148">
        <f t="shared" si="62"/>
        <v>0.01746</v>
      </c>
      <c r="O148" s="115">
        <f t="shared" si="58"/>
        <v>0.02045</v>
      </c>
      <c r="P148" s="115">
        <f t="shared" si="59"/>
        <v>0.06858</v>
      </c>
      <c r="Q148" s="117">
        <f t="shared" si="60"/>
        <v>-1.6354016354016343</v>
      </c>
      <c r="R148" s="118">
        <f t="shared" si="60"/>
        <v>-0.4210832002323195</v>
      </c>
      <c r="S148" s="119"/>
      <c r="T148" s="53">
        <f t="shared" si="56"/>
        <v>0.06858</v>
      </c>
      <c r="U148" s="102">
        <v>0.129</v>
      </c>
      <c r="W148" s="6">
        <v>1915000</v>
      </c>
      <c r="X148" s="39">
        <v>0.032837315806870486</v>
      </c>
      <c r="Y148" s="39">
        <f t="shared" si="61"/>
        <v>0.03284</v>
      </c>
    </row>
    <row r="149" spans="1:25" ht="13.5" customHeight="1">
      <c r="A149" s="112">
        <v>8</v>
      </c>
      <c r="B149" s="112">
        <v>2</v>
      </c>
      <c r="C149" s="199" t="s">
        <v>138</v>
      </c>
      <c r="D149" s="200">
        <v>3552865</v>
      </c>
      <c r="E149" s="200">
        <v>3670157</v>
      </c>
      <c r="F149" s="13" t="s">
        <v>138</v>
      </c>
      <c r="G149" s="113">
        <v>7089757</v>
      </c>
      <c r="H149" s="114">
        <v>0.02735</v>
      </c>
      <c r="I149" s="115">
        <v>0.02774</v>
      </c>
      <c r="J149" s="115">
        <v>0.07477</v>
      </c>
      <c r="K149" s="205">
        <v>3552865</v>
      </c>
      <c r="L149" s="205">
        <v>3670157</v>
      </c>
      <c r="M149" s="130">
        <f t="shared" si="57"/>
        <v>7223022</v>
      </c>
      <c r="N149" s="148">
        <f t="shared" si="62"/>
        <v>0.02297</v>
      </c>
      <c r="O149" s="115">
        <f t="shared" si="58"/>
        <v>0.02516</v>
      </c>
      <c r="P149" s="115">
        <f t="shared" si="59"/>
        <v>0.07258</v>
      </c>
      <c r="Q149" s="117">
        <f t="shared" si="60"/>
        <v>-9.300648882480179</v>
      </c>
      <c r="R149" s="118">
        <f t="shared" si="60"/>
        <v>-2.9289822121171594</v>
      </c>
      <c r="S149" s="119"/>
      <c r="T149" s="53">
        <f t="shared" si="56"/>
        <v>0.07258</v>
      </c>
      <c r="U149" s="102">
        <v>0.07065</v>
      </c>
      <c r="W149" s="6">
        <v>3594530</v>
      </c>
      <c r="X149" s="39">
        <v>0.06163692782625074</v>
      </c>
      <c r="Y149" s="39">
        <f t="shared" si="61"/>
        <v>0.06164</v>
      </c>
    </row>
    <row r="150" spans="1:25" ht="13.5" customHeight="1">
      <c r="A150" s="112">
        <v>8</v>
      </c>
      <c r="B150" s="112">
        <v>2</v>
      </c>
      <c r="C150" s="199" t="s">
        <v>139</v>
      </c>
      <c r="D150" s="200">
        <v>2723515</v>
      </c>
      <c r="E150" s="200">
        <v>70659435</v>
      </c>
      <c r="F150" s="13" t="s">
        <v>139</v>
      </c>
      <c r="G150" s="113">
        <v>59578732</v>
      </c>
      <c r="H150" s="114">
        <v>0.22981</v>
      </c>
      <c r="I150" s="115">
        <v>0.22538</v>
      </c>
      <c r="J150" s="115">
        <v>0.24277</v>
      </c>
      <c r="K150" s="205">
        <v>2723515</v>
      </c>
      <c r="L150" s="205">
        <v>70659435</v>
      </c>
      <c r="M150" s="130">
        <f t="shared" si="57"/>
        <v>73382950</v>
      </c>
      <c r="N150" s="148">
        <f t="shared" si="62"/>
        <v>0.23338</v>
      </c>
      <c r="O150" s="115">
        <f t="shared" si="58"/>
        <v>0.2316</v>
      </c>
      <c r="P150" s="115">
        <f t="shared" si="59"/>
        <v>0.24805</v>
      </c>
      <c r="Q150" s="117">
        <f t="shared" si="60"/>
        <v>2.7597834767947527</v>
      </c>
      <c r="R150" s="118">
        <f t="shared" si="60"/>
        <v>2.1748980516538285</v>
      </c>
      <c r="S150" s="119"/>
      <c r="T150" s="53">
        <f t="shared" si="56"/>
        <v>0.24805</v>
      </c>
      <c r="U150" s="102">
        <v>0.18484</v>
      </c>
      <c r="W150" s="6">
        <v>15353762</v>
      </c>
      <c r="X150" s="39">
        <v>0.2632774577637219</v>
      </c>
      <c r="Y150" s="39">
        <f t="shared" si="61"/>
        <v>0.26328</v>
      </c>
    </row>
    <row r="151" spans="1:25" ht="13.5" customHeight="1">
      <c r="A151" s="112">
        <v>8</v>
      </c>
      <c r="B151" s="112">
        <v>2</v>
      </c>
      <c r="C151" s="199" t="s">
        <v>140</v>
      </c>
      <c r="D151" s="200">
        <v>11036015</v>
      </c>
      <c r="E151" s="200">
        <v>3683084</v>
      </c>
      <c r="F151" s="13" t="s">
        <v>140</v>
      </c>
      <c r="G151" s="113">
        <v>14884114</v>
      </c>
      <c r="H151" s="114">
        <v>0.05741</v>
      </c>
      <c r="I151" s="115">
        <v>0.05078</v>
      </c>
      <c r="J151" s="115">
        <v>0.09436</v>
      </c>
      <c r="K151" s="205">
        <v>11036015</v>
      </c>
      <c r="L151" s="205">
        <v>3683084</v>
      </c>
      <c r="M151" s="130">
        <f t="shared" si="57"/>
        <v>14719099</v>
      </c>
      <c r="N151" s="148">
        <f t="shared" si="62"/>
        <v>0.04681</v>
      </c>
      <c r="O151" s="115">
        <f t="shared" si="58"/>
        <v>0.05211</v>
      </c>
      <c r="P151" s="115">
        <f t="shared" si="59"/>
        <v>0.09549</v>
      </c>
      <c r="Q151" s="117">
        <f t="shared" si="60"/>
        <v>2.619141394249702</v>
      </c>
      <c r="R151" s="118">
        <f t="shared" si="60"/>
        <v>1.1975413310725047</v>
      </c>
      <c r="S151" s="119"/>
      <c r="T151" s="53">
        <f t="shared" si="56"/>
        <v>0.09549</v>
      </c>
      <c r="U151" s="102">
        <v>0.09166</v>
      </c>
      <c r="W151" s="6">
        <v>7684204</v>
      </c>
      <c r="X151" s="39">
        <v>0.13176429946340334</v>
      </c>
      <c r="Y151" s="39">
        <f t="shared" si="61"/>
        <v>0.13176</v>
      </c>
    </row>
    <row r="152" spans="1:25" ht="13.5" customHeight="1">
      <c r="A152" s="112">
        <v>8</v>
      </c>
      <c r="B152" s="112">
        <v>2</v>
      </c>
      <c r="C152" s="199" t="s">
        <v>141</v>
      </c>
      <c r="D152" s="200">
        <v>34534711</v>
      </c>
      <c r="E152" s="200">
        <v>28849657</v>
      </c>
      <c r="F152" s="13" t="s">
        <v>141</v>
      </c>
      <c r="G152" s="113">
        <v>63020483</v>
      </c>
      <c r="H152" s="114">
        <v>0.24308</v>
      </c>
      <c r="I152" s="115">
        <v>0.23012</v>
      </c>
      <c r="J152" s="115">
        <v>0.2468</v>
      </c>
      <c r="K152" s="205">
        <v>34534711</v>
      </c>
      <c r="L152" s="205">
        <v>28849657</v>
      </c>
      <c r="M152" s="130">
        <f t="shared" si="57"/>
        <v>63384368</v>
      </c>
      <c r="N152" s="148">
        <f t="shared" si="62"/>
        <v>0.20158</v>
      </c>
      <c r="O152" s="115">
        <f t="shared" si="58"/>
        <v>0.22233</v>
      </c>
      <c r="P152" s="115">
        <f t="shared" si="59"/>
        <v>0.24018</v>
      </c>
      <c r="Q152" s="117">
        <f t="shared" si="60"/>
        <v>-3.3851903354771395</v>
      </c>
      <c r="R152" s="118">
        <f t="shared" si="60"/>
        <v>-2.6823338735818436</v>
      </c>
      <c r="S152" s="119"/>
      <c r="T152" s="53">
        <f t="shared" si="56"/>
        <v>0.24018</v>
      </c>
      <c r="U152" s="102">
        <v>0.11486</v>
      </c>
      <c r="W152" s="6">
        <v>27117004</v>
      </c>
      <c r="X152" s="39">
        <v>0.4649867488690184</v>
      </c>
      <c r="Y152" s="39">
        <f t="shared" si="61"/>
        <v>0.46499</v>
      </c>
    </row>
    <row r="153" spans="1:25" ht="13.5" customHeight="1">
      <c r="A153" s="112">
        <v>8</v>
      </c>
      <c r="B153" s="112">
        <v>2</v>
      </c>
      <c r="C153" s="199" t="s">
        <v>142</v>
      </c>
      <c r="D153" s="200">
        <v>4483167</v>
      </c>
      <c r="E153" s="200">
        <v>4169049</v>
      </c>
      <c r="F153" s="13" t="s">
        <v>142</v>
      </c>
      <c r="G153" s="113">
        <v>8157374</v>
      </c>
      <c r="H153" s="114">
        <v>0.03146</v>
      </c>
      <c r="I153" s="115">
        <v>0.02927</v>
      </c>
      <c r="J153" s="115">
        <v>0.07607</v>
      </c>
      <c r="K153" s="205">
        <v>4483167</v>
      </c>
      <c r="L153" s="205">
        <v>4169049</v>
      </c>
      <c r="M153" s="130">
        <f t="shared" si="57"/>
        <v>8652216</v>
      </c>
      <c r="N153" s="148">
        <f t="shared" si="62"/>
        <v>0.02752</v>
      </c>
      <c r="O153" s="115">
        <f t="shared" si="58"/>
        <v>0.02949</v>
      </c>
      <c r="P153" s="115">
        <f t="shared" si="59"/>
        <v>0.07626</v>
      </c>
      <c r="Q153" s="117">
        <f t="shared" si="60"/>
        <v>0.7516228220020515</v>
      </c>
      <c r="R153" s="118">
        <f t="shared" si="60"/>
        <v>0.24976994873142644</v>
      </c>
      <c r="S153" s="119"/>
      <c r="T153" s="53">
        <f t="shared" si="56"/>
        <v>0.07626</v>
      </c>
      <c r="U153" s="102">
        <v>0.30122</v>
      </c>
      <c r="W153" s="6"/>
      <c r="Y153" s="39">
        <f t="shared" si="61"/>
        <v>0</v>
      </c>
    </row>
    <row r="154" spans="1:25" ht="13.5" customHeight="1">
      <c r="A154" s="112">
        <v>8</v>
      </c>
      <c r="B154" s="112">
        <v>2</v>
      </c>
      <c r="C154" s="199" t="s">
        <v>143</v>
      </c>
      <c r="D154" s="200">
        <v>7012135</v>
      </c>
      <c r="E154" s="200">
        <v>13529340</v>
      </c>
      <c r="F154" s="13" t="s">
        <v>143</v>
      </c>
      <c r="G154" s="113">
        <v>15578976</v>
      </c>
      <c r="H154" s="114">
        <v>0.06009</v>
      </c>
      <c r="I154" s="115">
        <v>0.06188</v>
      </c>
      <c r="J154" s="115">
        <v>0.10379</v>
      </c>
      <c r="K154" s="205">
        <v>7012135</v>
      </c>
      <c r="L154" s="205">
        <v>13529340</v>
      </c>
      <c r="M154" s="130">
        <f t="shared" si="57"/>
        <v>20541475</v>
      </c>
      <c r="N154" s="148">
        <f t="shared" si="62"/>
        <v>0.06533</v>
      </c>
      <c r="O154" s="115">
        <f t="shared" si="58"/>
        <v>0.06271</v>
      </c>
      <c r="P154" s="115">
        <f t="shared" si="59"/>
        <v>0.1045</v>
      </c>
      <c r="Q154" s="117">
        <f t="shared" si="60"/>
        <v>1.3413057530704764</v>
      </c>
      <c r="R154" s="118">
        <f t="shared" si="60"/>
        <v>0.684073610174396</v>
      </c>
      <c r="S154" s="119"/>
      <c r="T154" s="53">
        <f t="shared" si="56"/>
        <v>0.1045</v>
      </c>
      <c r="U154" s="102">
        <v>0.15172</v>
      </c>
      <c r="W154" s="6">
        <v>9379685</v>
      </c>
      <c r="X154" s="39">
        <v>0.1608374300334026</v>
      </c>
      <c r="Y154" s="39">
        <f t="shared" si="61"/>
        <v>0.16084</v>
      </c>
    </row>
    <row r="155" spans="1:25" ht="13.5" customHeight="1">
      <c r="A155" s="112">
        <v>8</v>
      </c>
      <c r="B155" s="112">
        <v>2</v>
      </c>
      <c r="C155" s="199" t="s">
        <v>144</v>
      </c>
      <c r="D155" s="200">
        <v>4098433</v>
      </c>
      <c r="E155" s="200">
        <v>13044053</v>
      </c>
      <c r="F155" s="13" t="s">
        <v>144</v>
      </c>
      <c r="G155" s="113">
        <v>14835784</v>
      </c>
      <c r="H155" s="114">
        <v>0.05722</v>
      </c>
      <c r="I155" s="115">
        <v>0.05355</v>
      </c>
      <c r="J155" s="115">
        <v>0.09671</v>
      </c>
      <c r="K155" s="205">
        <v>4098433</v>
      </c>
      <c r="L155" s="205">
        <v>13044053</v>
      </c>
      <c r="M155" s="130">
        <f t="shared" si="57"/>
        <v>17142486</v>
      </c>
      <c r="N155" s="148">
        <f t="shared" si="62"/>
        <v>0.05452</v>
      </c>
      <c r="O155" s="115">
        <f t="shared" si="58"/>
        <v>0.05587</v>
      </c>
      <c r="P155" s="115">
        <f t="shared" si="59"/>
        <v>0.09868</v>
      </c>
      <c r="Q155" s="117">
        <f t="shared" si="60"/>
        <v>4.33239962651728</v>
      </c>
      <c r="R155" s="118">
        <f t="shared" si="60"/>
        <v>2.0370178885327217</v>
      </c>
      <c r="S155" s="119"/>
      <c r="T155" s="53">
        <f t="shared" si="56"/>
        <v>0.09868</v>
      </c>
      <c r="U155" s="102">
        <v>0.12238</v>
      </c>
      <c r="W155" s="6">
        <v>15941164</v>
      </c>
      <c r="X155" s="39">
        <v>0.273349888562462</v>
      </c>
      <c r="Y155" s="39">
        <f t="shared" si="61"/>
        <v>0.27335</v>
      </c>
    </row>
    <row r="156" spans="1:25" ht="13.5" customHeight="1">
      <c r="A156" s="112">
        <v>8</v>
      </c>
      <c r="B156" s="112">
        <v>2</v>
      </c>
      <c r="C156" s="199" t="s">
        <v>145</v>
      </c>
      <c r="D156" s="200">
        <v>7021493</v>
      </c>
      <c r="E156" s="200">
        <v>2247023</v>
      </c>
      <c r="F156" s="13" t="s">
        <v>145</v>
      </c>
      <c r="G156" s="113">
        <v>9544316</v>
      </c>
      <c r="H156" s="114">
        <v>0.03681</v>
      </c>
      <c r="I156" s="115">
        <v>0.03573</v>
      </c>
      <c r="J156" s="115">
        <v>0.08157</v>
      </c>
      <c r="K156" s="205">
        <v>7021493</v>
      </c>
      <c r="L156" s="205">
        <v>2247023</v>
      </c>
      <c r="M156" s="130">
        <f t="shared" si="57"/>
        <v>9268516</v>
      </c>
      <c r="N156" s="148">
        <f t="shared" si="62"/>
        <v>0.02948</v>
      </c>
      <c r="O156" s="115">
        <f t="shared" si="58"/>
        <v>0.03315</v>
      </c>
      <c r="P156" s="115">
        <f t="shared" si="59"/>
        <v>0.07937</v>
      </c>
      <c r="Q156" s="117">
        <f t="shared" si="60"/>
        <v>-7.220822837951301</v>
      </c>
      <c r="R156" s="118">
        <f t="shared" si="60"/>
        <v>-2.697070001225954</v>
      </c>
      <c r="S156" s="119"/>
      <c r="T156" s="53">
        <f t="shared" si="56"/>
        <v>0.07937</v>
      </c>
      <c r="U156" s="102">
        <v>0.12768</v>
      </c>
      <c r="W156" s="6">
        <v>1356464</v>
      </c>
      <c r="X156" s="39">
        <v>0.023259862531932515</v>
      </c>
      <c r="Y156" s="39">
        <f t="shared" si="61"/>
        <v>0.02326</v>
      </c>
    </row>
    <row r="157" spans="1:25" ht="13.5" customHeight="1">
      <c r="A157" s="112">
        <v>8</v>
      </c>
      <c r="B157" s="112">
        <v>2</v>
      </c>
      <c r="C157" s="199" t="s">
        <v>146</v>
      </c>
      <c r="D157" s="200">
        <v>16971189</v>
      </c>
      <c r="E157" s="200">
        <v>5290629</v>
      </c>
      <c r="F157" s="13" t="s">
        <v>146</v>
      </c>
      <c r="G157" s="113">
        <v>20617529</v>
      </c>
      <c r="H157" s="114">
        <v>0.07953</v>
      </c>
      <c r="I157" s="115">
        <v>0.07369</v>
      </c>
      <c r="J157" s="115">
        <v>0.11383</v>
      </c>
      <c r="K157" s="205">
        <v>16971189</v>
      </c>
      <c r="L157" s="205">
        <v>5290629</v>
      </c>
      <c r="M157" s="130">
        <f t="shared" si="57"/>
        <v>22261818</v>
      </c>
      <c r="N157" s="148">
        <f t="shared" si="62"/>
        <v>0.0708</v>
      </c>
      <c r="O157" s="115">
        <f t="shared" si="58"/>
        <v>0.07517</v>
      </c>
      <c r="P157" s="115">
        <f t="shared" si="59"/>
        <v>0.11509</v>
      </c>
      <c r="Q157" s="117">
        <f t="shared" si="60"/>
        <v>2.008413624643768</v>
      </c>
      <c r="R157" s="118">
        <f t="shared" si="60"/>
        <v>1.1069138188526617</v>
      </c>
      <c r="S157" s="119"/>
      <c r="T157" s="53">
        <f t="shared" si="56"/>
        <v>0.11509</v>
      </c>
      <c r="U157" s="102">
        <v>0.11354</v>
      </c>
      <c r="W157" s="6">
        <v>50051466</v>
      </c>
      <c r="X157" s="39">
        <v>0.8582536791847731</v>
      </c>
      <c r="Y157" s="39">
        <f t="shared" si="61"/>
        <v>0.85825</v>
      </c>
    </row>
    <row r="158" spans="1:25" ht="13.5" customHeight="1">
      <c r="A158" s="112">
        <v>8</v>
      </c>
      <c r="B158" s="112">
        <v>2</v>
      </c>
      <c r="C158" s="199" t="s">
        <v>147</v>
      </c>
      <c r="D158" s="200">
        <v>12599358</v>
      </c>
      <c r="E158" s="200">
        <v>35728836</v>
      </c>
      <c r="F158" s="13" t="s">
        <v>147</v>
      </c>
      <c r="G158" s="113">
        <v>38185425</v>
      </c>
      <c r="H158" s="114">
        <v>0.14729</v>
      </c>
      <c r="I158" s="115">
        <v>0.1394</v>
      </c>
      <c r="J158" s="115">
        <v>0.16968</v>
      </c>
      <c r="K158" s="205">
        <v>12599358</v>
      </c>
      <c r="L158" s="205">
        <v>35728836</v>
      </c>
      <c r="M158" s="130">
        <f t="shared" si="57"/>
        <v>48328194</v>
      </c>
      <c r="N158" s="148">
        <f t="shared" si="62"/>
        <v>0.1537</v>
      </c>
      <c r="O158" s="115">
        <f t="shared" si="58"/>
        <v>0.1505</v>
      </c>
      <c r="P158" s="115">
        <f t="shared" si="59"/>
        <v>0.17912</v>
      </c>
      <c r="Q158" s="117">
        <f t="shared" si="60"/>
        <v>7.9626972740315605</v>
      </c>
      <c r="R158" s="118">
        <f t="shared" si="60"/>
        <v>5.5634134842055705</v>
      </c>
      <c r="S158" s="119"/>
      <c r="T158" s="53">
        <f t="shared" si="56"/>
        <v>0.17912</v>
      </c>
      <c r="U158" s="102">
        <v>3.07862</v>
      </c>
      <c r="W158" s="6"/>
      <c r="Y158" s="39">
        <f t="shared" si="61"/>
        <v>0</v>
      </c>
    </row>
    <row r="159" spans="1:25" ht="13.5" customHeight="1">
      <c r="A159" s="112">
        <v>8</v>
      </c>
      <c r="B159" s="112">
        <v>2</v>
      </c>
      <c r="C159" s="199" t="s">
        <v>148</v>
      </c>
      <c r="D159" s="200">
        <v>10642512</v>
      </c>
      <c r="E159" s="200">
        <v>63379986</v>
      </c>
      <c r="F159" s="13" t="s">
        <v>148</v>
      </c>
      <c r="G159" s="113">
        <v>47023478</v>
      </c>
      <c r="H159" s="114">
        <v>0.18138</v>
      </c>
      <c r="I159" s="115">
        <v>0.19695</v>
      </c>
      <c r="J159" s="115">
        <v>0.2186</v>
      </c>
      <c r="K159" s="205">
        <v>10642512</v>
      </c>
      <c r="L159" s="205">
        <v>63379986</v>
      </c>
      <c r="M159" s="130">
        <f t="shared" si="57"/>
        <v>74022498</v>
      </c>
      <c r="N159" s="148">
        <f t="shared" si="62"/>
        <v>0.23542</v>
      </c>
      <c r="O159" s="115">
        <f t="shared" si="58"/>
        <v>0.2084</v>
      </c>
      <c r="P159" s="115">
        <f t="shared" si="59"/>
        <v>0.22833</v>
      </c>
      <c r="Q159" s="117">
        <f t="shared" si="60"/>
        <v>5.813658288905832</v>
      </c>
      <c r="R159" s="118">
        <f t="shared" si="60"/>
        <v>4.451052150045753</v>
      </c>
      <c r="S159" s="119"/>
      <c r="T159" s="53">
        <f t="shared" si="56"/>
        <v>0.22833</v>
      </c>
      <c r="U159" s="102">
        <v>0</v>
      </c>
      <c r="W159" s="6">
        <v>71837461</v>
      </c>
      <c r="X159" s="39">
        <v>1.2318273595930767</v>
      </c>
      <c r="Y159" s="39">
        <f t="shared" si="61"/>
        <v>1.23183</v>
      </c>
    </row>
    <row r="160" spans="1:25" ht="13.5" customHeight="1">
      <c r="A160" s="112">
        <v>8</v>
      </c>
      <c r="B160" s="112">
        <v>2</v>
      </c>
      <c r="C160" s="199" t="s">
        <v>149</v>
      </c>
      <c r="D160" s="200">
        <v>4541759</v>
      </c>
      <c r="E160" s="200">
        <v>770340</v>
      </c>
      <c r="F160" s="13" t="s">
        <v>149</v>
      </c>
      <c r="G160" s="113">
        <v>4175552</v>
      </c>
      <c r="H160" s="114">
        <v>0.01611</v>
      </c>
      <c r="I160" s="115">
        <v>0.01562</v>
      </c>
      <c r="J160" s="115">
        <v>0.06447</v>
      </c>
      <c r="K160" s="205">
        <v>4541759</v>
      </c>
      <c r="L160" s="205">
        <v>770340</v>
      </c>
      <c r="M160" s="130">
        <f t="shared" si="57"/>
        <v>5312099</v>
      </c>
      <c r="N160" s="148">
        <f t="shared" si="62"/>
        <v>0.01689</v>
      </c>
      <c r="O160" s="115">
        <f t="shared" si="58"/>
        <v>0.0165</v>
      </c>
      <c r="P160" s="115">
        <f t="shared" si="59"/>
        <v>0.06522</v>
      </c>
      <c r="Q160" s="117">
        <f t="shared" si="60"/>
        <v>5.633802816901401</v>
      </c>
      <c r="R160" s="118">
        <f t="shared" si="60"/>
        <v>1.1633317822242972</v>
      </c>
      <c r="S160" s="119"/>
      <c r="T160" s="53">
        <f t="shared" si="56"/>
        <v>0.06522</v>
      </c>
      <c r="U160" s="102">
        <v>0.17614</v>
      </c>
      <c r="W160" s="6">
        <v>751830171</v>
      </c>
      <c r="X160" s="39">
        <v>12.891950265410152</v>
      </c>
      <c r="Y160" s="39">
        <f t="shared" si="61"/>
        <v>12.89195</v>
      </c>
    </row>
    <row r="161" spans="1:25" ht="13.5" customHeight="1">
      <c r="A161" s="112">
        <v>8</v>
      </c>
      <c r="B161" s="112">
        <v>2</v>
      </c>
      <c r="C161" s="199" t="s">
        <v>150</v>
      </c>
      <c r="D161" s="200">
        <v>10612872</v>
      </c>
      <c r="E161" s="200">
        <v>9233050</v>
      </c>
      <c r="F161" s="13" t="s">
        <v>150</v>
      </c>
      <c r="G161" s="113">
        <v>17678229</v>
      </c>
      <c r="H161" s="114">
        <v>0.06819</v>
      </c>
      <c r="I161" s="115">
        <v>0.06295</v>
      </c>
      <c r="J161" s="115">
        <v>0.1047</v>
      </c>
      <c r="K161" s="205">
        <v>10612872</v>
      </c>
      <c r="L161" s="205">
        <v>9233050</v>
      </c>
      <c r="M161" s="130">
        <f t="shared" si="57"/>
        <v>19845922</v>
      </c>
      <c r="N161" s="148">
        <f t="shared" si="62"/>
        <v>0.06312</v>
      </c>
      <c r="O161" s="115">
        <f t="shared" si="58"/>
        <v>0.06566</v>
      </c>
      <c r="P161" s="115">
        <f t="shared" si="59"/>
        <v>0.10701</v>
      </c>
      <c r="Q161" s="117">
        <f t="shared" si="60"/>
        <v>4.305003971405852</v>
      </c>
      <c r="R161" s="118">
        <f t="shared" si="60"/>
        <v>2.20630372492836</v>
      </c>
      <c r="S161" s="119"/>
      <c r="T161" s="53">
        <f t="shared" si="56"/>
        <v>0.10701</v>
      </c>
      <c r="U161" s="102">
        <v>0.11524</v>
      </c>
      <c r="W161" s="6"/>
      <c r="Y161" s="39">
        <f t="shared" si="61"/>
        <v>0</v>
      </c>
    </row>
    <row r="162" spans="1:25" ht="13.5" customHeight="1">
      <c r="A162" s="112">
        <v>8</v>
      </c>
      <c r="B162" s="112">
        <v>2</v>
      </c>
      <c r="C162" s="199" t="s">
        <v>151</v>
      </c>
      <c r="D162" s="200">
        <v>11010887</v>
      </c>
      <c r="E162" s="200">
        <v>13548259</v>
      </c>
      <c r="F162" s="13" t="s">
        <v>151</v>
      </c>
      <c r="G162" s="113">
        <v>26214071</v>
      </c>
      <c r="H162" s="114">
        <v>0.10111</v>
      </c>
      <c r="I162" s="115">
        <v>0.0918</v>
      </c>
      <c r="J162" s="115">
        <v>0.12922</v>
      </c>
      <c r="K162" s="205">
        <v>11010887</v>
      </c>
      <c r="L162" s="205">
        <v>13548259</v>
      </c>
      <c r="M162" s="130">
        <f t="shared" si="57"/>
        <v>24559146</v>
      </c>
      <c r="N162" s="148">
        <f t="shared" si="62"/>
        <v>0.07811</v>
      </c>
      <c r="O162" s="115">
        <f t="shared" si="58"/>
        <v>0.08961</v>
      </c>
      <c r="P162" s="115">
        <f t="shared" si="59"/>
        <v>0.12736</v>
      </c>
      <c r="Q162" s="117">
        <f t="shared" si="60"/>
        <v>-2.3856209150326935</v>
      </c>
      <c r="R162" s="118">
        <f t="shared" si="60"/>
        <v>-1.4394056647577758</v>
      </c>
      <c r="S162" s="119"/>
      <c r="T162" s="53">
        <f t="shared" si="56"/>
        <v>0.12736</v>
      </c>
      <c r="U162" s="102">
        <v>0.17081</v>
      </c>
      <c r="W162" s="6"/>
      <c r="Y162" s="39">
        <f t="shared" si="61"/>
        <v>0</v>
      </c>
    </row>
    <row r="163" spans="1:25" ht="13.5" customHeight="1">
      <c r="A163" s="112">
        <v>8</v>
      </c>
      <c r="B163" s="112">
        <v>2</v>
      </c>
      <c r="C163" s="199" t="s">
        <v>152</v>
      </c>
      <c r="D163" s="200">
        <v>7439505</v>
      </c>
      <c r="E163" s="200">
        <v>246129438</v>
      </c>
      <c r="F163" s="13" t="s">
        <v>152</v>
      </c>
      <c r="G163" s="113">
        <v>215807652</v>
      </c>
      <c r="H163" s="114">
        <v>0.83242</v>
      </c>
      <c r="I163" s="115">
        <v>0.84847</v>
      </c>
      <c r="J163" s="115">
        <v>0.77239</v>
      </c>
      <c r="K163" s="205">
        <v>7439505</v>
      </c>
      <c r="L163" s="205">
        <v>246129438</v>
      </c>
      <c r="M163" s="130">
        <f t="shared" si="57"/>
        <v>253568943</v>
      </c>
      <c r="N163" s="148">
        <f t="shared" si="62"/>
        <v>0.80644</v>
      </c>
      <c r="O163" s="115">
        <f t="shared" si="58"/>
        <v>0.81943</v>
      </c>
      <c r="P163" s="115">
        <f t="shared" si="59"/>
        <v>0.74771</v>
      </c>
      <c r="Q163" s="117">
        <f t="shared" si="60"/>
        <v>-3.422631324619607</v>
      </c>
      <c r="R163" s="118">
        <f t="shared" si="60"/>
        <v>-3.1952769973717987</v>
      </c>
      <c r="S163" s="119"/>
      <c r="T163" s="53">
        <f t="shared" si="56"/>
        <v>0.74771</v>
      </c>
      <c r="U163" s="102">
        <v>0</v>
      </c>
      <c r="W163" s="6">
        <v>57822257</v>
      </c>
      <c r="X163" s="39">
        <v>0.9915027225979256</v>
      </c>
      <c r="Y163" s="39">
        <f t="shared" si="61"/>
        <v>0.9915</v>
      </c>
    </row>
    <row r="164" spans="1:25" ht="13.5" customHeight="1">
      <c r="A164" s="112">
        <v>8</v>
      </c>
      <c r="B164" s="112">
        <v>2</v>
      </c>
      <c r="C164" s="199" t="s">
        <v>153</v>
      </c>
      <c r="D164" s="200">
        <v>11770366</v>
      </c>
      <c r="E164" s="200">
        <v>25680834</v>
      </c>
      <c r="F164" s="13" t="s">
        <v>153</v>
      </c>
      <c r="G164" s="113">
        <v>31162016</v>
      </c>
      <c r="H164" s="114">
        <v>0.1202</v>
      </c>
      <c r="I164" s="115">
        <v>0.12411</v>
      </c>
      <c r="J164" s="115">
        <v>0.15669</v>
      </c>
      <c r="K164" s="205">
        <v>11770366</v>
      </c>
      <c r="L164" s="205">
        <v>25680834</v>
      </c>
      <c r="M164" s="130">
        <f t="shared" si="57"/>
        <v>37451200</v>
      </c>
      <c r="N164" s="148">
        <f t="shared" si="62"/>
        <v>0.11911</v>
      </c>
      <c r="O164" s="115">
        <f t="shared" si="58"/>
        <v>0.11966</v>
      </c>
      <c r="P164" s="115">
        <f t="shared" si="59"/>
        <v>0.15291</v>
      </c>
      <c r="Q164" s="117">
        <f t="shared" si="60"/>
        <v>-3.585528966239626</v>
      </c>
      <c r="R164" s="118">
        <f t="shared" si="60"/>
        <v>-2.412406662837452</v>
      </c>
      <c r="S164" s="119"/>
      <c r="T164" s="53">
        <f t="shared" si="56"/>
        <v>0.15291</v>
      </c>
      <c r="U164" s="102">
        <v>0</v>
      </c>
      <c r="W164" s="6">
        <v>7511760</v>
      </c>
      <c r="X164" s="39">
        <v>0.1288073291829856</v>
      </c>
      <c r="Y164" s="39">
        <f t="shared" si="61"/>
        <v>0.12881</v>
      </c>
    </row>
    <row r="165" spans="1:25" ht="13.5" customHeight="1">
      <c r="A165" s="112">
        <v>8</v>
      </c>
      <c r="B165" s="112">
        <v>2</v>
      </c>
      <c r="C165" s="199" t="s">
        <v>154</v>
      </c>
      <c r="D165" s="200">
        <v>14026057</v>
      </c>
      <c r="E165" s="200">
        <v>1958734</v>
      </c>
      <c r="F165" s="13" t="s">
        <v>154</v>
      </c>
      <c r="G165" s="113">
        <v>11125619</v>
      </c>
      <c r="H165" s="114">
        <v>0.04291</v>
      </c>
      <c r="I165" s="115">
        <v>0.04534</v>
      </c>
      <c r="J165" s="115">
        <v>0.08973</v>
      </c>
      <c r="K165" s="205">
        <v>14026057</v>
      </c>
      <c r="L165" s="205">
        <v>1958734</v>
      </c>
      <c r="M165" s="130">
        <f t="shared" si="57"/>
        <v>15984791</v>
      </c>
      <c r="N165" s="148">
        <f t="shared" si="62"/>
        <v>0.05084</v>
      </c>
      <c r="O165" s="115">
        <f t="shared" si="58"/>
        <v>0.04688</v>
      </c>
      <c r="P165" s="115">
        <f t="shared" si="59"/>
        <v>0.09104</v>
      </c>
      <c r="Q165" s="117">
        <f t="shared" si="60"/>
        <v>3.3965593295103735</v>
      </c>
      <c r="R165" s="118">
        <f t="shared" si="60"/>
        <v>1.4599353616404631</v>
      </c>
      <c r="S165" s="119"/>
      <c r="T165" s="53">
        <f t="shared" si="56"/>
        <v>0.09104</v>
      </c>
      <c r="U165" s="102">
        <v>0.13685</v>
      </c>
      <c r="W165" s="6">
        <v>12034864</v>
      </c>
      <c r="X165" s="39">
        <v>0.20636690854346557</v>
      </c>
      <c r="Y165" s="39">
        <f t="shared" si="61"/>
        <v>0.20637</v>
      </c>
    </row>
    <row r="166" spans="1:25" ht="13.5" customHeight="1">
      <c r="A166" s="112">
        <v>8</v>
      </c>
      <c r="B166" s="112">
        <v>2</v>
      </c>
      <c r="C166" s="199" t="s">
        <v>155</v>
      </c>
      <c r="D166" s="200">
        <v>27895261</v>
      </c>
      <c r="E166" s="200">
        <v>51892578</v>
      </c>
      <c r="F166" s="13" t="s">
        <v>155</v>
      </c>
      <c r="G166" s="113">
        <v>68364034</v>
      </c>
      <c r="H166" s="114">
        <v>0.2637</v>
      </c>
      <c r="I166" s="115">
        <v>0.25262</v>
      </c>
      <c r="J166" s="115">
        <v>0.26592</v>
      </c>
      <c r="K166" s="205">
        <v>27895261</v>
      </c>
      <c r="L166" s="205">
        <v>51892578</v>
      </c>
      <c r="M166" s="130">
        <f t="shared" si="57"/>
        <v>79787839</v>
      </c>
      <c r="N166" s="148">
        <f t="shared" si="62"/>
        <v>0.25375</v>
      </c>
      <c r="O166" s="115">
        <f t="shared" si="58"/>
        <v>0.25873</v>
      </c>
      <c r="P166" s="115">
        <f t="shared" si="59"/>
        <v>0.27112</v>
      </c>
      <c r="Q166" s="117">
        <f t="shared" si="60"/>
        <v>2.4186525215739163</v>
      </c>
      <c r="R166" s="118">
        <f t="shared" si="60"/>
        <v>1.9554753309266149</v>
      </c>
      <c r="S166" s="119"/>
      <c r="T166" s="53">
        <f t="shared" si="56"/>
        <v>0.27112</v>
      </c>
      <c r="U166" s="102">
        <v>0.66058</v>
      </c>
      <c r="W166" s="6"/>
      <c r="Y166" s="39">
        <f t="shared" si="61"/>
        <v>0</v>
      </c>
    </row>
    <row r="167" spans="1:25" ht="13.5" customHeight="1">
      <c r="A167" s="112">
        <v>8</v>
      </c>
      <c r="B167" s="112">
        <v>2</v>
      </c>
      <c r="C167" s="199" t="s">
        <v>156</v>
      </c>
      <c r="D167" s="200">
        <v>3345568</v>
      </c>
      <c r="E167" s="200">
        <v>34596216</v>
      </c>
      <c r="F167" s="13" t="s">
        <v>156</v>
      </c>
      <c r="G167" s="113">
        <v>35417113</v>
      </c>
      <c r="H167" s="114">
        <v>0.13661</v>
      </c>
      <c r="I167" s="115">
        <v>0.12468</v>
      </c>
      <c r="J167" s="115">
        <v>0.15717</v>
      </c>
      <c r="K167" s="205">
        <v>3345568</v>
      </c>
      <c r="L167" s="205">
        <v>34596216</v>
      </c>
      <c r="M167" s="130">
        <f t="shared" si="57"/>
        <v>37941784</v>
      </c>
      <c r="N167" s="148">
        <f t="shared" si="62"/>
        <v>0.12067</v>
      </c>
      <c r="O167" s="115">
        <f t="shared" si="58"/>
        <v>0.12864</v>
      </c>
      <c r="P167" s="115">
        <f t="shared" si="59"/>
        <v>0.16054</v>
      </c>
      <c r="Q167" s="117">
        <f t="shared" si="60"/>
        <v>3.1761308950914335</v>
      </c>
      <c r="R167" s="118">
        <f t="shared" si="60"/>
        <v>2.144175097028689</v>
      </c>
      <c r="S167" s="119"/>
      <c r="T167" s="53">
        <f t="shared" si="56"/>
        <v>0.16054</v>
      </c>
      <c r="U167" s="102">
        <v>0.09304</v>
      </c>
      <c r="W167" s="6">
        <v>14044401</v>
      </c>
      <c r="X167" s="39">
        <v>0.240825290316098</v>
      </c>
      <c r="Y167" s="39">
        <f t="shared" si="61"/>
        <v>0.24083</v>
      </c>
    </row>
    <row r="168" spans="1:25" ht="13.5" customHeight="1">
      <c r="A168" s="112">
        <v>8</v>
      </c>
      <c r="B168" s="112">
        <v>2</v>
      </c>
      <c r="C168" s="199" t="s">
        <v>157</v>
      </c>
      <c r="D168" s="200">
        <v>16646628</v>
      </c>
      <c r="E168" s="200">
        <v>3219707</v>
      </c>
      <c r="F168" s="13" t="s">
        <v>157</v>
      </c>
      <c r="G168" s="113">
        <v>16762453</v>
      </c>
      <c r="H168" s="114">
        <v>0.06466</v>
      </c>
      <c r="I168" s="115">
        <v>0.06274</v>
      </c>
      <c r="J168" s="115">
        <v>0.10452</v>
      </c>
      <c r="K168" s="205">
        <v>16646628</v>
      </c>
      <c r="L168" s="205">
        <v>3219707</v>
      </c>
      <c r="M168" s="130">
        <f t="shared" si="57"/>
        <v>19866335</v>
      </c>
      <c r="N168" s="148">
        <f t="shared" si="62"/>
        <v>0.06318</v>
      </c>
      <c r="O168" s="115">
        <f t="shared" si="58"/>
        <v>0.06392</v>
      </c>
      <c r="P168" s="115">
        <f t="shared" si="59"/>
        <v>0.10553</v>
      </c>
      <c r="Q168" s="117">
        <f t="shared" si="60"/>
        <v>1.8807778131973318</v>
      </c>
      <c r="R168" s="118">
        <f t="shared" si="60"/>
        <v>0.9663222349789446</v>
      </c>
      <c r="S168" s="119"/>
      <c r="T168" s="53">
        <f t="shared" si="56"/>
        <v>0.10553</v>
      </c>
      <c r="U168" s="102">
        <v>0.24896</v>
      </c>
      <c r="W168" s="6">
        <v>10061207</v>
      </c>
      <c r="X168" s="39">
        <v>0.17252377632234775</v>
      </c>
      <c r="Y168" s="39">
        <f t="shared" si="61"/>
        <v>0.17252</v>
      </c>
    </row>
    <row r="169" spans="1:25" ht="13.5" customHeight="1">
      <c r="A169" s="112">
        <v>8</v>
      </c>
      <c r="B169" s="112">
        <v>2</v>
      </c>
      <c r="C169" s="199" t="s">
        <v>158</v>
      </c>
      <c r="D169" s="200">
        <v>7517992</v>
      </c>
      <c r="E169" s="200">
        <v>3157580</v>
      </c>
      <c r="F169" s="13" t="s">
        <v>158</v>
      </c>
      <c r="G169" s="113">
        <v>8909322</v>
      </c>
      <c r="H169" s="114">
        <v>0.03437</v>
      </c>
      <c r="I169" s="115">
        <v>0.03316</v>
      </c>
      <c r="J169" s="115">
        <v>0.07938</v>
      </c>
      <c r="K169" s="205">
        <v>7517992</v>
      </c>
      <c r="L169" s="205">
        <v>3157580</v>
      </c>
      <c r="M169" s="130">
        <f t="shared" si="57"/>
        <v>10675572</v>
      </c>
      <c r="N169" s="148">
        <f t="shared" si="62"/>
        <v>0.03395</v>
      </c>
      <c r="O169" s="115">
        <f t="shared" si="58"/>
        <v>0.03416</v>
      </c>
      <c r="P169" s="115">
        <f t="shared" si="59"/>
        <v>0.08023</v>
      </c>
      <c r="Q169" s="117">
        <f t="shared" si="60"/>
        <v>3.0156815440289586</v>
      </c>
      <c r="R169" s="118">
        <f t="shared" si="60"/>
        <v>1.0707986898462973</v>
      </c>
      <c r="S169" s="119"/>
      <c r="U169" s="102"/>
      <c r="W169" s="6">
        <v>24880386</v>
      </c>
      <c r="X169" s="39">
        <v>0.42663451304378025</v>
      </c>
      <c r="Y169" s="39">
        <f t="shared" si="61"/>
        <v>0.42663</v>
      </c>
    </row>
    <row r="170" spans="1:25" ht="13.5" customHeight="1">
      <c r="A170" s="112">
        <v>8</v>
      </c>
      <c r="B170" s="112">
        <v>2</v>
      </c>
      <c r="C170" s="199" t="s">
        <v>159</v>
      </c>
      <c r="D170" s="200">
        <v>4964126</v>
      </c>
      <c r="E170" s="200">
        <v>3047676</v>
      </c>
      <c r="F170" s="215" t="s">
        <v>159</v>
      </c>
      <c r="G170" s="164">
        <v>7703890</v>
      </c>
      <c r="H170" s="213">
        <v>0.02972</v>
      </c>
      <c r="I170" s="115">
        <v>0.02982</v>
      </c>
      <c r="J170" s="115">
        <v>0.07654</v>
      </c>
      <c r="K170" s="216">
        <v>4964126</v>
      </c>
      <c r="L170" s="216">
        <v>3047676</v>
      </c>
      <c r="M170" s="130">
        <f t="shared" si="57"/>
        <v>8011802</v>
      </c>
      <c r="N170" s="218">
        <f t="shared" si="62"/>
        <v>0.02548</v>
      </c>
      <c r="O170" s="115">
        <f t="shared" si="58"/>
        <v>0.0276</v>
      </c>
      <c r="P170" s="115">
        <f t="shared" si="59"/>
        <v>0.07465</v>
      </c>
      <c r="Q170" s="117">
        <f t="shared" si="60"/>
        <v>-7.4446680080482945</v>
      </c>
      <c r="R170" s="118">
        <f t="shared" si="60"/>
        <v>-2.4692970995557895</v>
      </c>
      <c r="S170" s="119"/>
      <c r="U170" s="102"/>
      <c r="W170" s="6">
        <v>4176588</v>
      </c>
      <c r="X170" s="39">
        <v>0.07161772279435279</v>
      </c>
      <c r="Y170" s="39">
        <f t="shared" si="61"/>
        <v>0.07162</v>
      </c>
    </row>
    <row r="171" spans="1:25" ht="13.5" customHeight="1">
      <c r="A171" s="112">
        <v>8</v>
      </c>
      <c r="B171" s="112">
        <v>3</v>
      </c>
      <c r="C171" s="201"/>
      <c r="D171" s="201"/>
      <c r="E171" s="201"/>
      <c r="F171" s="121" t="s">
        <v>31</v>
      </c>
      <c r="G171" s="113">
        <v>822409967</v>
      </c>
      <c r="H171" s="122">
        <v>3.1722100000000006</v>
      </c>
      <c r="I171" s="122">
        <v>3.1361899999999996</v>
      </c>
      <c r="J171" s="122">
        <v>4.099179999999999</v>
      </c>
      <c r="K171" s="123">
        <f aca="true" t="shared" si="63" ref="K171:P171">SUM(K143:K170)</f>
        <v>277078248</v>
      </c>
      <c r="L171" s="123">
        <f t="shared" si="63"/>
        <v>694416851</v>
      </c>
      <c r="M171" s="124">
        <f t="shared" si="63"/>
        <v>971495099</v>
      </c>
      <c r="N171" s="12">
        <f t="shared" si="63"/>
        <v>3.08971</v>
      </c>
      <c r="O171" s="12">
        <f t="shared" si="63"/>
        <v>3.1310299999999995</v>
      </c>
      <c r="P171" s="12">
        <f t="shared" si="63"/>
        <v>4.09483</v>
      </c>
      <c r="Q171" s="127">
        <f t="shared" si="60"/>
        <v>-0.1645308479397034</v>
      </c>
      <c r="R171" s="127">
        <f t="shared" si="60"/>
        <v>-0.1061187847325229</v>
      </c>
      <c r="S171" s="119"/>
      <c r="T171" s="53">
        <f>ROUND(P171,5)</f>
        <v>4.09483</v>
      </c>
      <c r="U171" s="39">
        <v>0</v>
      </c>
      <c r="W171" s="6"/>
      <c r="Y171" s="39">
        <f t="shared" si="61"/>
        <v>0</v>
      </c>
    </row>
    <row r="172" spans="1:25" ht="13.5" customHeight="1">
      <c r="A172" s="39">
        <v>8</v>
      </c>
      <c r="B172" s="39">
        <v>3</v>
      </c>
      <c r="D172" s="201"/>
      <c r="E172" s="201"/>
      <c r="F172" s="55"/>
      <c r="G172" s="56"/>
      <c r="H172" s="57"/>
      <c r="I172" s="8"/>
      <c r="J172" s="8"/>
      <c r="K172" s="129"/>
      <c r="L172" s="129"/>
      <c r="M172" s="219"/>
      <c r="N172" s="8"/>
      <c r="O172" s="8"/>
      <c r="P172" s="8"/>
      <c r="Q172" s="17"/>
      <c r="R172" s="147"/>
      <c r="S172" s="119"/>
      <c r="U172" s="102"/>
      <c r="W172" s="6">
        <v>20696003</v>
      </c>
      <c r="X172" s="39">
        <v>0.3548831260840412</v>
      </c>
      <c r="Y172" s="39">
        <f t="shared" si="61"/>
        <v>0.35488</v>
      </c>
    </row>
    <row r="173" spans="1:25" ht="13.5" customHeight="1">
      <c r="A173" s="39">
        <v>8</v>
      </c>
      <c r="B173" s="39">
        <v>3</v>
      </c>
      <c r="D173" s="198"/>
      <c r="E173" s="198"/>
      <c r="F173" s="149" t="s">
        <v>160</v>
      </c>
      <c r="G173" s="150"/>
      <c r="H173" s="61"/>
      <c r="I173" s="61"/>
      <c r="J173" s="62"/>
      <c r="K173" s="129"/>
      <c r="L173" s="129"/>
      <c r="M173" s="60"/>
      <c r="N173" s="136"/>
      <c r="O173" s="136"/>
      <c r="P173" s="137"/>
      <c r="Q173" s="138"/>
      <c r="R173" s="139"/>
      <c r="S173" s="119"/>
      <c r="T173" s="53">
        <f aca="true" t="shared" si="64" ref="T173:T180">ROUND(P173,5)</f>
        <v>0</v>
      </c>
      <c r="U173" s="102">
        <v>1.61935</v>
      </c>
      <c r="W173" s="6">
        <v>23484018</v>
      </c>
      <c r="X173" s="39">
        <v>0.4026903997285802</v>
      </c>
      <c r="Y173" s="39">
        <f t="shared" si="61"/>
        <v>0.40269</v>
      </c>
    </row>
    <row r="174" spans="1:25" ht="13.5" customHeight="1">
      <c r="A174" s="112">
        <v>9</v>
      </c>
      <c r="B174" s="112">
        <v>2</v>
      </c>
      <c r="C174" s="199" t="s">
        <v>161</v>
      </c>
      <c r="D174" s="200">
        <v>42608009</v>
      </c>
      <c r="E174" s="200">
        <v>12254293</v>
      </c>
      <c r="F174" s="18" t="s">
        <v>161</v>
      </c>
      <c r="G174" s="113">
        <v>47100923</v>
      </c>
      <c r="H174" s="122">
        <v>0.18168</v>
      </c>
      <c r="I174" s="122">
        <v>0.17382</v>
      </c>
      <c r="J174" s="143">
        <v>0.19894</v>
      </c>
      <c r="K174" s="205">
        <v>42608009</v>
      </c>
      <c r="L174" s="205">
        <v>12254293</v>
      </c>
      <c r="M174" s="140">
        <f aca="true" t="shared" si="65" ref="M174:M186">K174+L174</f>
        <v>54862302</v>
      </c>
      <c r="N174" s="148">
        <f>ROUND(M174/$M$369*100,5)</f>
        <v>0.17448</v>
      </c>
      <c r="O174" s="115">
        <f aca="true" t="shared" si="66" ref="O174:O186">ROUND((H174+N174)/2,5)</f>
        <v>0.17808</v>
      </c>
      <c r="P174" s="115">
        <f aca="true" t="shared" si="67" ref="P174:P186">ROUND((O174*0.85)+$U$11,5)</f>
        <v>0.20256</v>
      </c>
      <c r="Q174" s="127">
        <f aca="true" t="shared" si="68" ref="Q174:R187">((O174/I174)-1)*100</f>
        <v>2.4508111839834257</v>
      </c>
      <c r="R174" s="127">
        <f t="shared" si="68"/>
        <v>1.8196441138031538</v>
      </c>
      <c r="S174" s="119"/>
      <c r="T174" s="53">
        <f t="shared" si="64"/>
        <v>0.20256</v>
      </c>
      <c r="U174" s="102">
        <v>0.34953</v>
      </c>
      <c r="W174" s="6">
        <v>6575266</v>
      </c>
      <c r="X174" s="39">
        <v>0.11274887005544545</v>
      </c>
      <c r="Y174" s="39">
        <f t="shared" si="61"/>
        <v>0.11275</v>
      </c>
    </row>
    <row r="175" spans="1:25" ht="13.5" customHeight="1">
      <c r="A175" s="112">
        <v>9</v>
      </c>
      <c r="B175" s="112">
        <v>2</v>
      </c>
      <c r="C175" s="199" t="s">
        <v>162</v>
      </c>
      <c r="D175" s="200">
        <v>36736032</v>
      </c>
      <c r="E175" s="200">
        <v>354233473</v>
      </c>
      <c r="F175" s="13" t="s">
        <v>162</v>
      </c>
      <c r="G175" s="113">
        <v>166758829</v>
      </c>
      <c r="H175" s="122">
        <v>0.64323</v>
      </c>
      <c r="I175" s="122">
        <v>0.77594</v>
      </c>
      <c r="J175" s="143">
        <v>0.71074</v>
      </c>
      <c r="K175" s="205">
        <v>36736032</v>
      </c>
      <c r="L175" s="205">
        <v>354233473</v>
      </c>
      <c r="M175" s="140">
        <f t="shared" si="65"/>
        <v>390969505</v>
      </c>
      <c r="N175" s="148">
        <f aca="true" t="shared" si="69" ref="N175:N186">ROUND(M175/$M$369*100,5)</f>
        <v>1.24342</v>
      </c>
      <c r="O175" s="115">
        <f t="shared" si="66"/>
        <v>0.94333</v>
      </c>
      <c r="P175" s="115">
        <f t="shared" si="67"/>
        <v>0.85303</v>
      </c>
      <c r="Q175" s="127">
        <f t="shared" si="68"/>
        <v>21.572544268886773</v>
      </c>
      <c r="R175" s="127">
        <f t="shared" si="68"/>
        <v>20.019979176632784</v>
      </c>
      <c r="S175" s="119"/>
      <c r="T175" s="53">
        <f t="shared" si="64"/>
        <v>0.85303</v>
      </c>
      <c r="U175" s="102">
        <v>0.23569</v>
      </c>
      <c r="W175" s="6">
        <v>12243902</v>
      </c>
      <c r="X175" s="39">
        <v>0.209951371635704</v>
      </c>
      <c r="Y175" s="39">
        <f t="shared" si="61"/>
        <v>0.20995</v>
      </c>
    </row>
    <row r="176" spans="1:25" ht="13.5" customHeight="1">
      <c r="A176" s="112">
        <v>9</v>
      </c>
      <c r="B176" s="112">
        <v>2</v>
      </c>
      <c r="C176" s="199" t="s">
        <v>163</v>
      </c>
      <c r="D176" s="200">
        <v>12380518</v>
      </c>
      <c r="E176" s="200">
        <v>60645660</v>
      </c>
      <c r="F176" s="13" t="s">
        <v>163</v>
      </c>
      <c r="G176" s="113">
        <v>65764449</v>
      </c>
      <c r="H176" s="122">
        <v>0.25367</v>
      </c>
      <c r="I176" s="122">
        <v>0.28433</v>
      </c>
      <c r="J176" s="143">
        <v>0.29288</v>
      </c>
      <c r="K176" s="205">
        <v>12380518</v>
      </c>
      <c r="L176" s="205">
        <v>60645660</v>
      </c>
      <c r="M176" s="140">
        <f t="shared" si="65"/>
        <v>73026178</v>
      </c>
      <c r="N176" s="148">
        <f t="shared" si="69"/>
        <v>0.23225</v>
      </c>
      <c r="O176" s="115">
        <f t="shared" si="66"/>
        <v>0.24296</v>
      </c>
      <c r="P176" s="115">
        <f t="shared" si="67"/>
        <v>0.25771</v>
      </c>
      <c r="Q176" s="127">
        <f t="shared" si="68"/>
        <v>-14.54999472443992</v>
      </c>
      <c r="R176" s="127">
        <f t="shared" si="68"/>
        <v>-12.008331057088217</v>
      </c>
      <c r="S176" s="119"/>
      <c r="T176" s="53">
        <f t="shared" si="64"/>
        <v>0.25771</v>
      </c>
      <c r="U176" s="102">
        <v>0.08887</v>
      </c>
      <c r="W176" s="6">
        <v>539422616</v>
      </c>
      <c r="X176" s="39">
        <v>9.2497079869244</v>
      </c>
      <c r="Y176" s="39">
        <f t="shared" si="61"/>
        <v>9.24971</v>
      </c>
    </row>
    <row r="177" spans="1:25" ht="13.5" customHeight="1">
      <c r="A177" s="112">
        <v>9</v>
      </c>
      <c r="B177" s="112">
        <v>2</v>
      </c>
      <c r="C177" s="199" t="s">
        <v>164</v>
      </c>
      <c r="D177" s="200">
        <v>11144920</v>
      </c>
      <c r="E177" s="200">
        <v>6783346</v>
      </c>
      <c r="F177" s="13" t="s">
        <v>164</v>
      </c>
      <c r="G177" s="113">
        <v>15049045</v>
      </c>
      <c r="H177" s="122">
        <v>0.05805</v>
      </c>
      <c r="I177" s="122">
        <v>0.05623</v>
      </c>
      <c r="J177" s="143">
        <v>0.09899</v>
      </c>
      <c r="K177" s="205">
        <v>11144920</v>
      </c>
      <c r="L177" s="205">
        <v>6783346</v>
      </c>
      <c r="M177" s="130">
        <f t="shared" si="65"/>
        <v>17928266</v>
      </c>
      <c r="N177" s="148">
        <f t="shared" si="69"/>
        <v>0.05702</v>
      </c>
      <c r="O177" s="115">
        <f t="shared" si="66"/>
        <v>0.05754</v>
      </c>
      <c r="P177" s="115">
        <f t="shared" si="67"/>
        <v>0.1001</v>
      </c>
      <c r="Q177" s="117">
        <f t="shared" si="68"/>
        <v>2.329717232793871</v>
      </c>
      <c r="R177" s="118">
        <f t="shared" si="68"/>
        <v>1.1213253864026607</v>
      </c>
      <c r="S177" s="119"/>
      <c r="T177" s="53">
        <f t="shared" si="64"/>
        <v>0.1001</v>
      </c>
      <c r="U177" s="102">
        <v>0</v>
      </c>
      <c r="W177" s="6"/>
      <c r="Y177" s="39">
        <f t="shared" si="61"/>
        <v>0</v>
      </c>
    </row>
    <row r="178" spans="1:25" ht="13.5" customHeight="1">
      <c r="A178" s="112">
        <v>9</v>
      </c>
      <c r="B178" s="112">
        <v>2</v>
      </c>
      <c r="C178" s="199" t="s">
        <v>165</v>
      </c>
      <c r="D178" s="200">
        <v>17279111</v>
      </c>
      <c r="E178" s="200">
        <v>97634174</v>
      </c>
      <c r="F178" s="13" t="s">
        <v>165</v>
      </c>
      <c r="G178" s="113">
        <v>100075352</v>
      </c>
      <c r="H178" s="122">
        <v>0.38601</v>
      </c>
      <c r="I178" s="122">
        <v>0.34354</v>
      </c>
      <c r="J178" s="143">
        <v>0.3432</v>
      </c>
      <c r="K178" s="205">
        <v>17279111</v>
      </c>
      <c r="L178" s="205">
        <v>97634174</v>
      </c>
      <c r="M178" s="130">
        <f t="shared" si="65"/>
        <v>114913285</v>
      </c>
      <c r="N178" s="148">
        <f t="shared" si="69"/>
        <v>0.36547</v>
      </c>
      <c r="O178" s="115">
        <f t="shared" si="66"/>
        <v>0.37574</v>
      </c>
      <c r="P178" s="115">
        <f t="shared" si="67"/>
        <v>0.37057</v>
      </c>
      <c r="Q178" s="117">
        <f t="shared" si="68"/>
        <v>9.372998777434937</v>
      </c>
      <c r="R178" s="118">
        <f t="shared" si="68"/>
        <v>7.974941724941731</v>
      </c>
      <c r="S178" s="119"/>
      <c r="T178" s="53">
        <f t="shared" si="64"/>
        <v>0.37057</v>
      </c>
      <c r="U178" s="102">
        <v>0.64151</v>
      </c>
      <c r="W178" s="6">
        <v>8443900</v>
      </c>
      <c r="X178" s="39">
        <v>0.14479112842905154</v>
      </c>
      <c r="Y178" s="39">
        <f t="shared" si="61"/>
        <v>0.14479</v>
      </c>
    </row>
    <row r="179" spans="1:25" ht="13.5" customHeight="1">
      <c r="A179" s="112">
        <v>9</v>
      </c>
      <c r="B179" s="112">
        <v>2</v>
      </c>
      <c r="C179" s="199" t="s">
        <v>166</v>
      </c>
      <c r="D179" s="200">
        <v>17679316</v>
      </c>
      <c r="E179" s="200">
        <v>4284353</v>
      </c>
      <c r="F179" s="13" t="s">
        <v>166</v>
      </c>
      <c r="G179" s="113">
        <v>17312627</v>
      </c>
      <c r="H179" s="122">
        <v>0.06678</v>
      </c>
      <c r="I179" s="122">
        <v>0.06592</v>
      </c>
      <c r="J179" s="143">
        <v>0.10723</v>
      </c>
      <c r="K179" s="205">
        <v>17679316</v>
      </c>
      <c r="L179" s="205">
        <v>4284353</v>
      </c>
      <c r="M179" s="130">
        <f t="shared" si="65"/>
        <v>21963669</v>
      </c>
      <c r="N179" s="148">
        <f t="shared" si="69"/>
        <v>0.06985</v>
      </c>
      <c r="O179" s="115">
        <f t="shared" si="66"/>
        <v>0.06832</v>
      </c>
      <c r="P179" s="115">
        <f t="shared" si="67"/>
        <v>0.10927</v>
      </c>
      <c r="Q179" s="117">
        <f t="shared" si="68"/>
        <v>3.6407766990291357</v>
      </c>
      <c r="R179" s="118">
        <f t="shared" si="68"/>
        <v>1.9024526718269152</v>
      </c>
      <c r="S179" s="119"/>
      <c r="T179" s="53">
        <f t="shared" si="64"/>
        <v>0.10927</v>
      </c>
      <c r="U179" s="102">
        <v>0.12274</v>
      </c>
      <c r="W179" s="6">
        <v>13847840</v>
      </c>
      <c r="X179" s="39">
        <v>0.23745477562559444</v>
      </c>
      <c r="Y179" s="39">
        <f t="shared" si="61"/>
        <v>0.23745</v>
      </c>
    </row>
    <row r="180" spans="1:25" ht="13.5" customHeight="1">
      <c r="A180" s="112">
        <v>9</v>
      </c>
      <c r="B180" s="112">
        <v>2</v>
      </c>
      <c r="C180" s="199" t="s">
        <v>167</v>
      </c>
      <c r="D180" s="200">
        <v>39034830</v>
      </c>
      <c r="E180" s="200">
        <v>153775748</v>
      </c>
      <c r="F180" s="13" t="s">
        <v>167</v>
      </c>
      <c r="G180" s="113">
        <v>160813148</v>
      </c>
      <c r="H180" s="122">
        <v>0.62029</v>
      </c>
      <c r="I180" s="122">
        <v>0.6155</v>
      </c>
      <c r="J180" s="143">
        <v>0.57437</v>
      </c>
      <c r="K180" s="205">
        <v>39034830</v>
      </c>
      <c r="L180" s="205">
        <v>153775748</v>
      </c>
      <c r="M180" s="130">
        <f t="shared" si="65"/>
        <v>192810578</v>
      </c>
      <c r="N180" s="148">
        <f t="shared" si="69"/>
        <v>0.61321</v>
      </c>
      <c r="O180" s="115">
        <f t="shared" si="66"/>
        <v>0.61675</v>
      </c>
      <c r="P180" s="115">
        <f t="shared" si="67"/>
        <v>0.57543</v>
      </c>
      <c r="Q180" s="117">
        <f t="shared" si="68"/>
        <v>0.2030869212022779</v>
      </c>
      <c r="R180" s="118">
        <f t="shared" si="68"/>
        <v>0.18455002872712623</v>
      </c>
      <c r="S180" s="119"/>
      <c r="T180" s="53">
        <f t="shared" si="64"/>
        <v>0.57543</v>
      </c>
      <c r="U180" s="102">
        <v>0.07792</v>
      </c>
      <c r="W180" s="6">
        <v>3967337</v>
      </c>
      <c r="X180" s="39">
        <v>0.0680296073009306</v>
      </c>
      <c r="Y180" s="39">
        <f t="shared" si="61"/>
        <v>0.06803</v>
      </c>
    </row>
    <row r="181" spans="1:25" ht="13.5" customHeight="1">
      <c r="A181" s="112">
        <v>9</v>
      </c>
      <c r="B181" s="112">
        <v>2</v>
      </c>
      <c r="C181" s="199" t="s">
        <v>168</v>
      </c>
      <c r="D181" s="200">
        <v>18574058</v>
      </c>
      <c r="E181" s="200">
        <v>3138610</v>
      </c>
      <c r="F181" s="13" t="s">
        <v>168</v>
      </c>
      <c r="G181" s="113">
        <v>19803216</v>
      </c>
      <c r="H181" s="122">
        <v>0.07639</v>
      </c>
      <c r="I181" s="122">
        <v>0.07581</v>
      </c>
      <c r="J181" s="143">
        <v>0.11563</v>
      </c>
      <c r="K181" s="205">
        <v>18574058</v>
      </c>
      <c r="L181" s="205">
        <v>3138610</v>
      </c>
      <c r="M181" s="130">
        <f t="shared" si="65"/>
        <v>21712668</v>
      </c>
      <c r="N181" s="148">
        <f t="shared" si="69"/>
        <v>0.06905</v>
      </c>
      <c r="O181" s="115">
        <f t="shared" si="66"/>
        <v>0.07272</v>
      </c>
      <c r="P181" s="115">
        <f t="shared" si="67"/>
        <v>0.11301</v>
      </c>
      <c r="Q181" s="117">
        <f t="shared" si="68"/>
        <v>-4.075979422239806</v>
      </c>
      <c r="R181" s="118">
        <f t="shared" si="68"/>
        <v>-2.2658479633313133</v>
      </c>
      <c r="S181" s="119"/>
      <c r="U181" s="102"/>
      <c r="W181" s="6">
        <v>6962521</v>
      </c>
      <c r="X181" s="39">
        <v>0.11938929550337739</v>
      </c>
      <c r="Y181" s="39">
        <f t="shared" si="61"/>
        <v>0.11939</v>
      </c>
    </row>
    <row r="182" spans="1:25" ht="13.5" customHeight="1">
      <c r="A182" s="112">
        <v>9</v>
      </c>
      <c r="B182" s="112">
        <v>2</v>
      </c>
      <c r="C182" s="199" t="s">
        <v>169</v>
      </c>
      <c r="D182" s="200">
        <v>24608006</v>
      </c>
      <c r="E182" s="200">
        <v>12961280</v>
      </c>
      <c r="F182" s="13" t="s">
        <v>169</v>
      </c>
      <c r="G182" s="113">
        <v>22568158</v>
      </c>
      <c r="H182" s="122">
        <v>0.08705</v>
      </c>
      <c r="I182" s="122">
        <v>0.08577</v>
      </c>
      <c r="J182" s="143">
        <v>0.1241</v>
      </c>
      <c r="K182" s="205">
        <v>24608006</v>
      </c>
      <c r="L182" s="205">
        <v>12961280</v>
      </c>
      <c r="M182" s="130">
        <f t="shared" si="65"/>
        <v>37569286</v>
      </c>
      <c r="N182" s="148">
        <f t="shared" si="69"/>
        <v>0.11948</v>
      </c>
      <c r="O182" s="115">
        <f t="shared" si="66"/>
        <v>0.10327</v>
      </c>
      <c r="P182" s="115">
        <f t="shared" si="67"/>
        <v>0.13897</v>
      </c>
      <c r="Q182" s="117">
        <f t="shared" si="68"/>
        <v>20.403404453771714</v>
      </c>
      <c r="R182" s="118">
        <f t="shared" si="68"/>
        <v>11.982272360999202</v>
      </c>
      <c r="S182" s="119"/>
      <c r="T182" s="53">
        <f aca="true" t="shared" si="70" ref="T182:T187">ROUND(P182,5)</f>
        <v>0.13897</v>
      </c>
      <c r="U182" s="102">
        <v>0.30592</v>
      </c>
      <c r="W182" s="6">
        <v>6416650</v>
      </c>
      <c r="X182" s="39">
        <v>0.1100290143457731</v>
      </c>
      <c r="Y182" s="39">
        <f t="shared" si="61"/>
        <v>0.11003</v>
      </c>
    </row>
    <row r="183" spans="1:25" ht="13.5" customHeight="1">
      <c r="A183" s="112">
        <v>9</v>
      </c>
      <c r="B183" s="112">
        <v>2</v>
      </c>
      <c r="C183" s="199" t="s">
        <v>170</v>
      </c>
      <c r="D183" s="200">
        <v>40977139</v>
      </c>
      <c r="E183" s="200">
        <v>5753279</v>
      </c>
      <c r="F183" s="13" t="s">
        <v>170</v>
      </c>
      <c r="G183" s="113">
        <v>40105962</v>
      </c>
      <c r="H183" s="122">
        <v>0.1547</v>
      </c>
      <c r="I183" s="122">
        <v>0.15393</v>
      </c>
      <c r="J183" s="143">
        <v>0.18204</v>
      </c>
      <c r="K183" s="205">
        <v>40977139</v>
      </c>
      <c r="L183" s="205">
        <v>5753279</v>
      </c>
      <c r="M183" s="130">
        <f t="shared" si="65"/>
        <v>46730418</v>
      </c>
      <c r="N183" s="148">
        <f t="shared" si="69"/>
        <v>0.14862</v>
      </c>
      <c r="O183" s="115">
        <f t="shared" si="66"/>
        <v>0.15166</v>
      </c>
      <c r="P183" s="115">
        <f t="shared" si="67"/>
        <v>0.18011</v>
      </c>
      <c r="Q183" s="117">
        <f t="shared" si="68"/>
        <v>-1.474696290521682</v>
      </c>
      <c r="R183" s="118">
        <f t="shared" si="68"/>
        <v>-1.060206548011433</v>
      </c>
      <c r="S183" s="119"/>
      <c r="T183" s="53">
        <f t="shared" si="70"/>
        <v>0.18011</v>
      </c>
      <c r="U183" s="102">
        <v>4.61914</v>
      </c>
      <c r="W183" s="6">
        <v>22571608</v>
      </c>
      <c r="X183" s="39">
        <v>0.3870449191461537</v>
      </c>
      <c r="Y183" s="39">
        <f t="shared" si="61"/>
        <v>0.38704</v>
      </c>
    </row>
    <row r="184" spans="1:25" ht="13.5" customHeight="1">
      <c r="A184" s="112">
        <v>9</v>
      </c>
      <c r="B184" s="112">
        <v>2</v>
      </c>
      <c r="C184" s="199" t="s">
        <v>171</v>
      </c>
      <c r="D184" s="200">
        <v>42293623</v>
      </c>
      <c r="E184" s="200">
        <v>22547699</v>
      </c>
      <c r="F184" s="13" t="s">
        <v>171</v>
      </c>
      <c r="G184" s="113">
        <v>63321646</v>
      </c>
      <c r="H184" s="122">
        <v>0.24425</v>
      </c>
      <c r="I184" s="122">
        <v>0.24134</v>
      </c>
      <c r="J184" s="143">
        <v>0.25633</v>
      </c>
      <c r="K184" s="205">
        <v>42293623</v>
      </c>
      <c r="L184" s="205">
        <v>22547699</v>
      </c>
      <c r="M184" s="130">
        <f t="shared" si="65"/>
        <v>64841322</v>
      </c>
      <c r="N184" s="148">
        <f t="shared" si="69"/>
        <v>0.20622</v>
      </c>
      <c r="O184" s="115">
        <f t="shared" si="66"/>
        <v>0.22524</v>
      </c>
      <c r="P184" s="115">
        <f t="shared" si="67"/>
        <v>0.24265</v>
      </c>
      <c r="Q184" s="117">
        <f t="shared" si="68"/>
        <v>-6.671086434076412</v>
      </c>
      <c r="R184" s="118">
        <f t="shared" si="68"/>
        <v>-5.336870440447861</v>
      </c>
      <c r="S184" s="119"/>
      <c r="T184" s="53">
        <f t="shared" si="70"/>
        <v>0.24265</v>
      </c>
      <c r="U184" s="102">
        <v>0.2239</v>
      </c>
      <c r="W184" s="6"/>
      <c r="Y184" s="39">
        <f t="shared" si="61"/>
        <v>0</v>
      </c>
    </row>
    <row r="185" spans="1:25" ht="13.5" customHeight="1">
      <c r="A185" s="112">
        <v>9</v>
      </c>
      <c r="B185" s="112">
        <v>2</v>
      </c>
      <c r="C185" s="199" t="s">
        <v>172</v>
      </c>
      <c r="D185" s="200">
        <v>21348989</v>
      </c>
      <c r="E185" s="200">
        <v>48396791</v>
      </c>
      <c r="F185" s="13" t="s">
        <v>172</v>
      </c>
      <c r="G185" s="113">
        <v>58925829</v>
      </c>
      <c r="H185" s="122">
        <v>0.22729</v>
      </c>
      <c r="I185" s="122">
        <v>0.20622</v>
      </c>
      <c r="J185" s="143">
        <v>0.22648</v>
      </c>
      <c r="K185" s="205">
        <v>21348989</v>
      </c>
      <c r="L185" s="205">
        <v>48396791</v>
      </c>
      <c r="M185" s="130">
        <f t="shared" si="65"/>
        <v>69745780</v>
      </c>
      <c r="N185" s="148">
        <f t="shared" si="69"/>
        <v>0.22182</v>
      </c>
      <c r="O185" s="115">
        <f t="shared" si="66"/>
        <v>0.22456</v>
      </c>
      <c r="P185" s="115">
        <f t="shared" si="67"/>
        <v>0.24207</v>
      </c>
      <c r="Q185" s="117">
        <f t="shared" si="68"/>
        <v>8.89341479972845</v>
      </c>
      <c r="R185" s="118">
        <f t="shared" si="68"/>
        <v>6.883610031790899</v>
      </c>
      <c r="S185" s="119"/>
      <c r="T185" s="53">
        <f t="shared" si="70"/>
        <v>0.24207</v>
      </c>
      <c r="U185" s="102">
        <v>0.14138</v>
      </c>
      <c r="W185" s="6">
        <v>8312113</v>
      </c>
      <c r="X185" s="39">
        <v>0.1425313209417199</v>
      </c>
      <c r="Y185" s="39">
        <f t="shared" si="61"/>
        <v>0.14253</v>
      </c>
    </row>
    <row r="186" spans="1:25" ht="13.5" customHeight="1">
      <c r="A186" s="112">
        <v>9</v>
      </c>
      <c r="B186" s="112">
        <v>2</v>
      </c>
      <c r="C186" s="199" t="s">
        <v>173</v>
      </c>
      <c r="D186" s="200">
        <v>16491150</v>
      </c>
      <c r="E186" s="200">
        <v>65077251</v>
      </c>
      <c r="F186" s="13" t="s">
        <v>173</v>
      </c>
      <c r="G186" s="113">
        <v>68957049</v>
      </c>
      <c r="H186" s="122">
        <v>0.26598</v>
      </c>
      <c r="I186" s="122">
        <v>0.28273</v>
      </c>
      <c r="J186" s="143">
        <v>0.29152</v>
      </c>
      <c r="K186" s="205">
        <v>16491150</v>
      </c>
      <c r="L186" s="205">
        <v>65077251</v>
      </c>
      <c r="M186" s="140">
        <f t="shared" si="65"/>
        <v>81568401</v>
      </c>
      <c r="N186" s="148">
        <f t="shared" si="69"/>
        <v>0.25942</v>
      </c>
      <c r="O186" s="115">
        <f t="shared" si="66"/>
        <v>0.2627</v>
      </c>
      <c r="P186" s="115">
        <f t="shared" si="67"/>
        <v>0.27449</v>
      </c>
      <c r="Q186" s="117">
        <f t="shared" si="68"/>
        <v>-7.084497577193782</v>
      </c>
      <c r="R186" s="118">
        <f t="shared" si="68"/>
        <v>-5.841794731064764</v>
      </c>
      <c r="S186" s="119"/>
      <c r="T186" s="53">
        <f t="shared" si="70"/>
        <v>0.27449</v>
      </c>
      <c r="U186" s="102">
        <v>0.24784</v>
      </c>
      <c r="W186" s="6">
        <v>3258014</v>
      </c>
      <c r="X186" s="39">
        <v>0.055866545494102006</v>
      </c>
      <c r="Y186" s="39">
        <f t="shared" si="61"/>
        <v>0.05587</v>
      </c>
    </row>
    <row r="187" spans="1:25" ht="13.5" customHeight="1">
      <c r="A187" s="112">
        <v>9</v>
      </c>
      <c r="B187" s="112">
        <v>3</v>
      </c>
      <c r="C187" s="201"/>
      <c r="D187" s="198"/>
      <c r="E187" s="198"/>
      <c r="F187" s="121" t="s">
        <v>31</v>
      </c>
      <c r="G187" s="113">
        <v>846556233</v>
      </c>
      <c r="H187" s="114">
        <v>3.2653700000000003</v>
      </c>
      <c r="I187" s="114">
        <v>3.3610800000000003</v>
      </c>
      <c r="J187" s="114">
        <v>3.52245</v>
      </c>
      <c r="K187" s="123">
        <f aca="true" t="shared" si="71" ref="K187:P187">SUM(K174:K186)</f>
        <v>341155701</v>
      </c>
      <c r="L187" s="123">
        <f t="shared" si="71"/>
        <v>847485957</v>
      </c>
      <c r="M187" s="141">
        <f t="shared" si="71"/>
        <v>1188641658</v>
      </c>
      <c r="N187" s="115">
        <f t="shared" si="71"/>
        <v>3.7803100000000005</v>
      </c>
      <c r="O187" s="115">
        <f t="shared" si="71"/>
        <v>3.52287</v>
      </c>
      <c r="P187" s="115">
        <f t="shared" si="71"/>
        <v>3.65997</v>
      </c>
      <c r="Q187" s="117">
        <f t="shared" si="68"/>
        <v>4.813631332785895</v>
      </c>
      <c r="R187" s="118">
        <f t="shared" si="68"/>
        <v>3.904100838904734</v>
      </c>
      <c r="S187" s="119"/>
      <c r="T187" s="53">
        <f t="shared" si="70"/>
        <v>3.65997</v>
      </c>
      <c r="U187" s="102">
        <v>0.84132</v>
      </c>
      <c r="W187" s="6"/>
      <c r="Y187" s="39">
        <f t="shared" si="61"/>
        <v>0</v>
      </c>
    </row>
    <row r="188" spans="1:25" ht="13.5" customHeight="1">
      <c r="A188" s="39">
        <v>9</v>
      </c>
      <c r="B188" s="39">
        <v>3</v>
      </c>
      <c r="D188" s="198"/>
      <c r="E188" s="198"/>
      <c r="F188" s="128"/>
      <c r="G188" s="56"/>
      <c r="H188" s="42"/>
      <c r="I188" s="42"/>
      <c r="J188" s="43"/>
      <c r="K188" s="129"/>
      <c r="L188" s="129"/>
      <c r="M188" s="130"/>
      <c r="N188" s="131"/>
      <c r="O188" s="131"/>
      <c r="P188" s="132"/>
      <c r="Q188" s="133"/>
      <c r="R188" s="134"/>
      <c r="S188" s="119"/>
      <c r="U188" s="102"/>
      <c r="W188" s="6">
        <v>2027764</v>
      </c>
      <c r="X188" s="39">
        <v>0.03477092785890492</v>
      </c>
      <c r="Y188" s="39">
        <f t="shared" si="61"/>
        <v>0.03477</v>
      </c>
    </row>
    <row r="189" spans="1:25" ht="13.5" customHeight="1">
      <c r="A189" s="39">
        <v>9</v>
      </c>
      <c r="B189" s="39">
        <v>3</v>
      </c>
      <c r="D189" s="198"/>
      <c r="E189" s="198"/>
      <c r="F189" s="135" t="s">
        <v>174</v>
      </c>
      <c r="G189" s="56"/>
      <c r="H189" s="61"/>
      <c r="I189" s="61"/>
      <c r="J189" s="62"/>
      <c r="K189" s="129"/>
      <c r="L189" s="129"/>
      <c r="M189" s="60"/>
      <c r="N189" s="136"/>
      <c r="O189" s="136"/>
      <c r="P189" s="137"/>
      <c r="Q189" s="138"/>
      <c r="R189" s="139"/>
      <c r="S189" s="119"/>
      <c r="T189" s="53">
        <f>ROUND(P189,5)</f>
        <v>0</v>
      </c>
      <c r="U189" s="102">
        <v>0.09202</v>
      </c>
      <c r="W189" s="6">
        <v>16971525</v>
      </c>
      <c r="X189" s="39">
        <v>0.2910179248820875</v>
      </c>
      <c r="Y189" s="39">
        <f t="shared" si="61"/>
        <v>0.29102</v>
      </c>
    </row>
    <row r="190" spans="1:25" ht="13.5" customHeight="1">
      <c r="A190" s="112">
        <v>10</v>
      </c>
      <c r="B190" s="112">
        <v>2</v>
      </c>
      <c r="C190" s="199" t="s">
        <v>175</v>
      </c>
      <c r="D190" s="200">
        <v>7204687</v>
      </c>
      <c r="E190" s="200">
        <v>2612843</v>
      </c>
      <c r="F190" s="13" t="s">
        <v>175</v>
      </c>
      <c r="G190" s="113">
        <v>8931671</v>
      </c>
      <c r="H190" s="114">
        <v>0.03445</v>
      </c>
      <c r="I190" s="115">
        <v>0.0329</v>
      </c>
      <c r="J190" s="115">
        <v>0.07916</v>
      </c>
      <c r="K190" s="205">
        <v>7204687</v>
      </c>
      <c r="L190" s="205">
        <v>2612843</v>
      </c>
      <c r="M190" s="130">
        <f aca="true" t="shared" si="72" ref="M190:M205">K190+L190</f>
        <v>9817530</v>
      </c>
      <c r="N190" s="115">
        <f>ROUND(M190/$M$369*100,5)</f>
        <v>0.03122</v>
      </c>
      <c r="O190" s="115">
        <f aca="true" t="shared" si="73" ref="O190:O205">ROUND((H190+N190)/2,5)</f>
        <v>0.03284</v>
      </c>
      <c r="P190" s="115">
        <f aca="true" t="shared" si="74" ref="P190:P205">ROUND((O190*0.85)+$U$11,5)</f>
        <v>0.07911</v>
      </c>
      <c r="Q190" s="117">
        <f aca="true" t="shared" si="75" ref="Q190:R206">((O190/I190)-1)*100</f>
        <v>-0.18237082066868693</v>
      </c>
      <c r="R190" s="118">
        <f t="shared" si="75"/>
        <v>-0.06316321374431055</v>
      </c>
      <c r="S190" s="119"/>
      <c r="T190" s="53">
        <f>ROUND(P190,5)</f>
        <v>0.07911</v>
      </c>
      <c r="U190" s="102">
        <v>0.14511</v>
      </c>
      <c r="W190" s="6"/>
      <c r="Y190" s="39">
        <f t="shared" si="61"/>
        <v>0</v>
      </c>
    </row>
    <row r="191" spans="1:25" ht="13.5" customHeight="1">
      <c r="A191" s="112">
        <v>10</v>
      </c>
      <c r="B191" s="112">
        <v>2</v>
      </c>
      <c r="C191" s="199" t="s">
        <v>176</v>
      </c>
      <c r="D191" s="200">
        <v>32672795</v>
      </c>
      <c r="E191" s="200">
        <v>2148263</v>
      </c>
      <c r="F191" s="13" t="s">
        <v>176</v>
      </c>
      <c r="G191" s="113">
        <v>25972911</v>
      </c>
      <c r="H191" s="122">
        <v>0.10018</v>
      </c>
      <c r="I191" s="12">
        <v>0.09266</v>
      </c>
      <c r="J191" s="143">
        <v>0.12996</v>
      </c>
      <c r="K191" s="205">
        <v>32672795</v>
      </c>
      <c r="L191" s="205">
        <v>2148263</v>
      </c>
      <c r="M191" s="130">
        <f t="shared" si="72"/>
        <v>34821058</v>
      </c>
      <c r="N191" s="115">
        <f aca="true" t="shared" si="76" ref="N191:N205">ROUND(M191/$M$369*100,5)</f>
        <v>0.11074</v>
      </c>
      <c r="O191" s="115">
        <f t="shared" si="73"/>
        <v>0.10546</v>
      </c>
      <c r="P191" s="115">
        <f t="shared" si="74"/>
        <v>0.14084</v>
      </c>
      <c r="Q191" s="117">
        <f t="shared" si="75"/>
        <v>13.813943449168997</v>
      </c>
      <c r="R191" s="118">
        <f t="shared" si="75"/>
        <v>8.371806709756857</v>
      </c>
      <c r="S191" s="119"/>
      <c r="T191" s="53">
        <f>ROUND(P191,5)</f>
        <v>0.14084</v>
      </c>
      <c r="U191" s="102">
        <v>0.57569</v>
      </c>
      <c r="W191" s="6">
        <v>36803219</v>
      </c>
      <c r="X191" s="39">
        <v>0.631080378596562</v>
      </c>
      <c r="Y191" s="39">
        <f t="shared" si="61"/>
        <v>0.63108</v>
      </c>
    </row>
    <row r="192" spans="1:25" ht="13.5" customHeight="1">
      <c r="A192" s="112">
        <v>10</v>
      </c>
      <c r="B192" s="112">
        <v>2</v>
      </c>
      <c r="C192" s="199" t="s">
        <v>177</v>
      </c>
      <c r="D192" s="200">
        <v>15579484</v>
      </c>
      <c r="E192" s="200">
        <v>1008572</v>
      </c>
      <c r="F192" s="13" t="s">
        <v>177</v>
      </c>
      <c r="G192" s="113">
        <v>12301459</v>
      </c>
      <c r="H192" s="122">
        <v>0.04745</v>
      </c>
      <c r="I192" s="12">
        <v>0.04877</v>
      </c>
      <c r="J192" s="143">
        <v>0.09265</v>
      </c>
      <c r="K192" s="205">
        <v>15579484</v>
      </c>
      <c r="L192" s="205">
        <v>1008572</v>
      </c>
      <c r="M192" s="130">
        <f t="shared" si="72"/>
        <v>16588056</v>
      </c>
      <c r="N192" s="115">
        <f t="shared" si="76"/>
        <v>0.05276</v>
      </c>
      <c r="O192" s="115">
        <f t="shared" si="73"/>
        <v>0.05011</v>
      </c>
      <c r="P192" s="115">
        <f t="shared" si="74"/>
        <v>0.09379</v>
      </c>
      <c r="Q192" s="117">
        <f t="shared" si="75"/>
        <v>2.747590732007388</v>
      </c>
      <c r="R192" s="118">
        <f t="shared" si="75"/>
        <v>1.230437128980033</v>
      </c>
      <c r="S192" s="119"/>
      <c r="T192" s="53">
        <f>ROUND(P192,5)</f>
        <v>0.09379</v>
      </c>
      <c r="U192" s="102">
        <v>0.17665</v>
      </c>
      <c r="W192" s="6">
        <v>6806210</v>
      </c>
      <c r="X192" s="39">
        <v>0.11670896460463706</v>
      </c>
      <c r="Y192" s="39">
        <f t="shared" si="61"/>
        <v>0.11671</v>
      </c>
    </row>
    <row r="193" spans="1:25" ht="13.5" customHeight="1">
      <c r="A193" s="112">
        <v>10</v>
      </c>
      <c r="B193" s="112">
        <v>2</v>
      </c>
      <c r="C193" s="199" t="s">
        <v>178</v>
      </c>
      <c r="D193" s="200">
        <v>147342350</v>
      </c>
      <c r="E193" s="200">
        <v>384467157</v>
      </c>
      <c r="F193" s="13" t="s">
        <v>178</v>
      </c>
      <c r="G193" s="113">
        <v>418539896</v>
      </c>
      <c r="H193" s="122">
        <v>1.6144</v>
      </c>
      <c r="I193" s="12">
        <v>1.70028</v>
      </c>
      <c r="J193" s="143">
        <v>1.49643</v>
      </c>
      <c r="K193" s="205">
        <v>147342350</v>
      </c>
      <c r="L193" s="205">
        <v>384467157</v>
      </c>
      <c r="M193" s="140">
        <f t="shared" si="72"/>
        <v>531809507</v>
      </c>
      <c r="N193" s="115">
        <f t="shared" si="76"/>
        <v>1.69134</v>
      </c>
      <c r="O193" s="115">
        <f t="shared" si="73"/>
        <v>1.65287</v>
      </c>
      <c r="P193" s="115">
        <f t="shared" si="74"/>
        <v>1.45613</v>
      </c>
      <c r="Q193" s="117">
        <f t="shared" si="75"/>
        <v>-2.788364269414445</v>
      </c>
      <c r="R193" s="118">
        <f t="shared" si="75"/>
        <v>-2.6930761879940923</v>
      </c>
      <c r="S193" s="119"/>
      <c r="U193" s="102"/>
      <c r="W193" s="6">
        <v>6789637</v>
      </c>
      <c r="X193" s="39">
        <v>0.11642478035666459</v>
      </c>
      <c r="Y193" s="39">
        <f t="shared" si="61"/>
        <v>0.11642</v>
      </c>
    </row>
    <row r="194" spans="1:25" ht="13.5" customHeight="1">
      <c r="A194" s="112">
        <v>10</v>
      </c>
      <c r="B194" s="112">
        <v>2</v>
      </c>
      <c r="C194" s="199" t="s">
        <v>179</v>
      </c>
      <c r="D194" s="200">
        <v>18074842</v>
      </c>
      <c r="E194" s="200">
        <v>2626409</v>
      </c>
      <c r="F194" s="13" t="s">
        <v>179</v>
      </c>
      <c r="G194" s="113">
        <v>17903307</v>
      </c>
      <c r="H194" s="122">
        <v>0.06906</v>
      </c>
      <c r="I194" s="12">
        <v>0.06684</v>
      </c>
      <c r="J194" s="143">
        <v>0.10801</v>
      </c>
      <c r="K194" s="205">
        <v>18074842</v>
      </c>
      <c r="L194" s="205">
        <v>2626409</v>
      </c>
      <c r="M194" s="140">
        <f t="shared" si="72"/>
        <v>20701251</v>
      </c>
      <c r="N194" s="115">
        <f t="shared" si="76"/>
        <v>0.06584</v>
      </c>
      <c r="O194" s="115">
        <f t="shared" si="73"/>
        <v>0.06745</v>
      </c>
      <c r="P194" s="115">
        <f t="shared" si="74"/>
        <v>0.10853</v>
      </c>
      <c r="Q194" s="127">
        <f t="shared" si="75"/>
        <v>0.9126271693596699</v>
      </c>
      <c r="R194" s="127">
        <f t="shared" si="75"/>
        <v>0.4814369039903843</v>
      </c>
      <c r="S194" s="119"/>
      <c r="T194" s="53">
        <f aca="true" t="shared" si="77" ref="T194:T204">ROUND(P194,5)</f>
        <v>0.10853</v>
      </c>
      <c r="U194" s="102">
        <v>0.09663</v>
      </c>
      <c r="W194" s="6"/>
      <c r="Y194" s="39">
        <f t="shared" si="61"/>
        <v>0</v>
      </c>
    </row>
    <row r="195" spans="1:25" ht="13.5" customHeight="1">
      <c r="A195" s="112">
        <v>10</v>
      </c>
      <c r="B195" s="112">
        <v>2</v>
      </c>
      <c r="C195" s="199" t="s">
        <v>180</v>
      </c>
      <c r="D195" s="200">
        <v>57732027</v>
      </c>
      <c r="E195" s="200">
        <v>17741491</v>
      </c>
      <c r="F195" s="13" t="s">
        <v>180</v>
      </c>
      <c r="G195" s="113">
        <v>56843639</v>
      </c>
      <c r="H195" s="122">
        <v>0.21926</v>
      </c>
      <c r="I195" s="12">
        <v>0.21779</v>
      </c>
      <c r="J195" s="143">
        <v>0.23632</v>
      </c>
      <c r="K195" s="205">
        <v>57732027</v>
      </c>
      <c r="L195" s="205">
        <v>17741491</v>
      </c>
      <c r="M195" s="140">
        <f t="shared" si="72"/>
        <v>75473518</v>
      </c>
      <c r="N195" s="115">
        <f t="shared" si="76"/>
        <v>0.24003</v>
      </c>
      <c r="O195" s="115">
        <f t="shared" si="73"/>
        <v>0.22965</v>
      </c>
      <c r="P195" s="115">
        <f t="shared" si="74"/>
        <v>0.2464</v>
      </c>
      <c r="Q195" s="127">
        <f t="shared" si="75"/>
        <v>5.445612746223416</v>
      </c>
      <c r="R195" s="127">
        <f t="shared" si="75"/>
        <v>4.2654028436019065</v>
      </c>
      <c r="S195" s="119"/>
      <c r="T195" s="53">
        <f t="shared" si="77"/>
        <v>0.2464</v>
      </c>
      <c r="U195" s="102">
        <v>0.08731</v>
      </c>
      <c r="W195" s="6">
        <v>21455442</v>
      </c>
      <c r="X195" s="39">
        <v>0.3679055481618762</v>
      </c>
      <c r="Y195" s="39">
        <f t="shared" si="61"/>
        <v>0.36791</v>
      </c>
    </row>
    <row r="196" spans="1:25" ht="13.5" customHeight="1">
      <c r="A196" s="112">
        <v>10</v>
      </c>
      <c r="B196" s="112">
        <v>2</v>
      </c>
      <c r="C196" s="199" t="s">
        <v>181</v>
      </c>
      <c r="D196" s="200">
        <v>28411040</v>
      </c>
      <c r="E196" s="200">
        <v>5561826</v>
      </c>
      <c r="F196" s="13" t="s">
        <v>181</v>
      </c>
      <c r="G196" s="113">
        <v>26878449</v>
      </c>
      <c r="H196" s="122">
        <v>0.10368</v>
      </c>
      <c r="I196" s="12">
        <v>0.10233</v>
      </c>
      <c r="J196" s="143">
        <v>0.13818</v>
      </c>
      <c r="K196" s="205">
        <v>28411040</v>
      </c>
      <c r="L196" s="205">
        <v>5561826</v>
      </c>
      <c r="M196" s="140">
        <f t="shared" si="72"/>
        <v>33972866</v>
      </c>
      <c r="N196" s="115">
        <f t="shared" si="76"/>
        <v>0.10805</v>
      </c>
      <c r="O196" s="115">
        <f t="shared" si="73"/>
        <v>0.10587</v>
      </c>
      <c r="P196" s="115">
        <f t="shared" si="74"/>
        <v>0.14118</v>
      </c>
      <c r="Q196" s="127">
        <f t="shared" si="75"/>
        <v>3.4593960715332717</v>
      </c>
      <c r="R196" s="127">
        <f t="shared" si="75"/>
        <v>2.1710811984368306</v>
      </c>
      <c r="S196" s="119"/>
      <c r="T196" s="53">
        <f t="shared" si="77"/>
        <v>0.14118</v>
      </c>
      <c r="U196" s="102">
        <v>2.93794</v>
      </c>
      <c r="W196" s="6">
        <v>60517751</v>
      </c>
      <c r="X196" s="39">
        <v>1.0377234994822726</v>
      </c>
      <c r="Y196" s="39">
        <f t="shared" si="61"/>
        <v>1.03772</v>
      </c>
    </row>
    <row r="197" spans="1:25" ht="13.5" customHeight="1">
      <c r="A197" s="112">
        <v>10</v>
      </c>
      <c r="B197" s="112">
        <v>2</v>
      </c>
      <c r="C197" s="199" t="s">
        <v>182</v>
      </c>
      <c r="D197" s="200">
        <v>36396721</v>
      </c>
      <c r="E197" s="200">
        <v>170753767</v>
      </c>
      <c r="F197" s="13" t="s">
        <v>182</v>
      </c>
      <c r="G197" s="113">
        <v>97600811</v>
      </c>
      <c r="H197" s="122">
        <v>0.37647</v>
      </c>
      <c r="I197" s="12">
        <v>0.2587</v>
      </c>
      <c r="J197" s="143">
        <v>0.27109</v>
      </c>
      <c r="K197" s="205">
        <v>36396721</v>
      </c>
      <c r="L197" s="205">
        <v>391935968</v>
      </c>
      <c r="M197" s="130">
        <f t="shared" si="72"/>
        <v>428332689</v>
      </c>
      <c r="N197" s="115">
        <f t="shared" si="76"/>
        <v>1.36225</v>
      </c>
      <c r="O197" s="115">
        <f t="shared" si="73"/>
        <v>0.86936</v>
      </c>
      <c r="P197" s="115">
        <f>ROUND((O197*0.85)+$U$11,5)-0.00008</f>
        <v>0.79007</v>
      </c>
      <c r="Q197" s="117">
        <f t="shared" si="75"/>
        <v>236.04947816003096</v>
      </c>
      <c r="R197" s="118">
        <f t="shared" si="75"/>
        <v>191.44195654579664</v>
      </c>
      <c r="S197" s="119"/>
      <c r="T197" s="53">
        <f t="shared" si="77"/>
        <v>0.79007</v>
      </c>
      <c r="U197" s="102">
        <v>1.19714</v>
      </c>
      <c r="W197" s="6">
        <v>10108619</v>
      </c>
      <c r="X197" s="39">
        <v>0.17333676996048633</v>
      </c>
      <c r="Y197" s="39">
        <f t="shared" si="61"/>
        <v>0.17334</v>
      </c>
    </row>
    <row r="198" spans="1:25" ht="13.5" customHeight="1">
      <c r="A198" s="112">
        <v>10</v>
      </c>
      <c r="B198" s="112">
        <v>2</v>
      </c>
      <c r="C198" s="199" t="s">
        <v>183</v>
      </c>
      <c r="D198" s="200">
        <v>36603896</v>
      </c>
      <c r="E198" s="200">
        <v>4973732</v>
      </c>
      <c r="F198" s="13" t="s">
        <v>183</v>
      </c>
      <c r="G198" s="113">
        <v>32573882</v>
      </c>
      <c r="H198" s="122">
        <v>0.12564</v>
      </c>
      <c r="I198" s="12">
        <v>0.12191</v>
      </c>
      <c r="J198" s="143">
        <v>0.15482</v>
      </c>
      <c r="K198" s="205">
        <v>36603896</v>
      </c>
      <c r="L198" s="205">
        <v>4973732</v>
      </c>
      <c r="M198" s="144">
        <f t="shared" si="72"/>
        <v>41577628</v>
      </c>
      <c r="N198" s="115">
        <f t="shared" si="76"/>
        <v>0.13223</v>
      </c>
      <c r="O198" s="115">
        <f t="shared" si="73"/>
        <v>0.12894</v>
      </c>
      <c r="P198" s="115">
        <f t="shared" si="74"/>
        <v>0.16079</v>
      </c>
      <c r="Q198" s="145">
        <f t="shared" si="75"/>
        <v>5.76654909359362</v>
      </c>
      <c r="R198" s="127">
        <f t="shared" si="75"/>
        <v>3.856090944322421</v>
      </c>
      <c r="S198" s="119"/>
      <c r="T198" s="53">
        <f t="shared" si="77"/>
        <v>0.16079</v>
      </c>
      <c r="U198" s="102">
        <v>0.18214</v>
      </c>
      <c r="W198" s="6">
        <v>18552316</v>
      </c>
      <c r="X198" s="39">
        <v>0.3181244174625881</v>
      </c>
      <c r="Y198" s="39">
        <f t="shared" si="61"/>
        <v>0.31812</v>
      </c>
    </row>
    <row r="199" spans="1:25" ht="13.5" customHeight="1">
      <c r="A199" s="112">
        <v>10</v>
      </c>
      <c r="B199" s="112">
        <v>2</v>
      </c>
      <c r="C199" s="199" t="s">
        <v>184</v>
      </c>
      <c r="D199" s="200">
        <v>38004030</v>
      </c>
      <c r="E199" s="200">
        <v>4431414</v>
      </c>
      <c r="F199" s="13" t="s">
        <v>184</v>
      </c>
      <c r="G199" s="113">
        <v>33409118</v>
      </c>
      <c r="H199" s="122">
        <v>0.12887</v>
      </c>
      <c r="I199" s="12">
        <v>0.12447</v>
      </c>
      <c r="J199" s="143">
        <v>0.15699</v>
      </c>
      <c r="K199" s="205">
        <v>38004030</v>
      </c>
      <c r="L199" s="205">
        <v>4431414</v>
      </c>
      <c r="M199" s="140">
        <f t="shared" si="72"/>
        <v>42435444</v>
      </c>
      <c r="N199" s="115">
        <f t="shared" si="76"/>
        <v>0.13496</v>
      </c>
      <c r="O199" s="115">
        <f t="shared" si="73"/>
        <v>0.13192</v>
      </c>
      <c r="P199" s="115">
        <f t="shared" si="74"/>
        <v>0.16333</v>
      </c>
      <c r="Q199" s="127">
        <f t="shared" si="75"/>
        <v>5.985378002731601</v>
      </c>
      <c r="R199" s="127">
        <f t="shared" si="75"/>
        <v>4.038473788139374</v>
      </c>
      <c r="S199" s="119"/>
      <c r="T199" s="53">
        <f t="shared" si="77"/>
        <v>0.16333</v>
      </c>
      <c r="U199" s="102">
        <v>0.46169</v>
      </c>
      <c r="W199" s="6">
        <v>15495111</v>
      </c>
      <c r="X199" s="39">
        <v>0.26570122891358366</v>
      </c>
      <c r="Y199" s="39">
        <f t="shared" si="61"/>
        <v>0.2657</v>
      </c>
    </row>
    <row r="200" spans="1:25" ht="13.5" customHeight="1">
      <c r="A200" s="112">
        <v>10</v>
      </c>
      <c r="B200" s="112">
        <v>2</v>
      </c>
      <c r="C200" s="199" t="s">
        <v>185</v>
      </c>
      <c r="D200" s="200">
        <v>6266212</v>
      </c>
      <c r="E200" s="200">
        <v>832583</v>
      </c>
      <c r="F200" s="13" t="s">
        <v>185</v>
      </c>
      <c r="G200" s="113">
        <v>4924733</v>
      </c>
      <c r="H200" s="122">
        <v>0.019</v>
      </c>
      <c r="I200" s="12">
        <v>0.01832</v>
      </c>
      <c r="J200" s="143">
        <v>0.06677</v>
      </c>
      <c r="K200" s="205">
        <v>6266212</v>
      </c>
      <c r="L200" s="205">
        <v>832583</v>
      </c>
      <c r="M200" s="140">
        <f t="shared" si="72"/>
        <v>7098795</v>
      </c>
      <c r="N200" s="115">
        <f t="shared" si="76"/>
        <v>0.02258</v>
      </c>
      <c r="O200" s="115">
        <f t="shared" si="73"/>
        <v>0.02079</v>
      </c>
      <c r="P200" s="115">
        <f t="shared" si="74"/>
        <v>0.06887</v>
      </c>
      <c r="Q200" s="127">
        <f t="shared" si="75"/>
        <v>13.482532751091703</v>
      </c>
      <c r="R200" s="127">
        <f t="shared" si="75"/>
        <v>3.1451250561629562</v>
      </c>
      <c r="S200" s="119"/>
      <c r="T200" s="53">
        <f t="shared" si="77"/>
        <v>0.06887</v>
      </c>
      <c r="U200" s="102">
        <v>0.16568</v>
      </c>
      <c r="W200" s="6">
        <v>5368146</v>
      </c>
      <c r="X200" s="39">
        <v>0.0920498723234405</v>
      </c>
      <c r="Y200" s="39">
        <f t="shared" si="61"/>
        <v>0.09205</v>
      </c>
    </row>
    <row r="201" spans="1:25" ht="13.5" customHeight="1">
      <c r="A201" s="112">
        <v>10</v>
      </c>
      <c r="B201" s="112">
        <v>2</v>
      </c>
      <c r="C201" s="199" t="s">
        <v>186</v>
      </c>
      <c r="D201" s="200">
        <v>12981788</v>
      </c>
      <c r="E201" s="200">
        <v>3345912</v>
      </c>
      <c r="F201" s="13" t="s">
        <v>186</v>
      </c>
      <c r="G201" s="113">
        <v>13796222</v>
      </c>
      <c r="H201" s="114">
        <v>0.05322</v>
      </c>
      <c r="I201" s="115">
        <v>0.05043</v>
      </c>
      <c r="J201" s="115">
        <v>0.09406</v>
      </c>
      <c r="K201" s="205">
        <v>12981788</v>
      </c>
      <c r="L201" s="205">
        <v>3345912</v>
      </c>
      <c r="M201" s="130">
        <f t="shared" si="72"/>
        <v>16327700</v>
      </c>
      <c r="N201" s="115">
        <f t="shared" si="76"/>
        <v>0.05193</v>
      </c>
      <c r="O201" s="115">
        <f t="shared" si="73"/>
        <v>0.05258</v>
      </c>
      <c r="P201" s="115">
        <f t="shared" si="74"/>
        <v>0.09589</v>
      </c>
      <c r="Q201" s="117">
        <f t="shared" si="75"/>
        <v>4.263335316279981</v>
      </c>
      <c r="R201" s="118">
        <f t="shared" si="75"/>
        <v>1.94556665957899</v>
      </c>
      <c r="S201" s="119"/>
      <c r="T201" s="53">
        <f t="shared" si="77"/>
        <v>0.09589</v>
      </c>
      <c r="U201" s="102">
        <v>0</v>
      </c>
      <c r="W201" s="6">
        <v>13003229</v>
      </c>
      <c r="X201" s="39">
        <v>0.22297187320211836</v>
      </c>
      <c r="Y201" s="39">
        <f t="shared" si="61"/>
        <v>0.22297</v>
      </c>
    </row>
    <row r="202" spans="1:25" ht="13.5" customHeight="1">
      <c r="A202" s="112">
        <v>10</v>
      </c>
      <c r="B202" s="112">
        <v>2</v>
      </c>
      <c r="C202" s="199" t="s">
        <v>187</v>
      </c>
      <c r="D202" s="200">
        <v>7752794</v>
      </c>
      <c r="E202" s="200">
        <v>7043263</v>
      </c>
      <c r="F202" s="13" t="s">
        <v>187</v>
      </c>
      <c r="G202" s="113">
        <v>13011090</v>
      </c>
      <c r="H202" s="114">
        <v>0.05019</v>
      </c>
      <c r="I202" s="115">
        <v>0.0457</v>
      </c>
      <c r="J202" s="115">
        <v>0.09004</v>
      </c>
      <c r="K202" s="205">
        <v>7752794</v>
      </c>
      <c r="L202" s="205">
        <v>7043263</v>
      </c>
      <c r="M202" s="130">
        <f t="shared" si="72"/>
        <v>14796057</v>
      </c>
      <c r="N202" s="115">
        <f t="shared" si="76"/>
        <v>0.04706</v>
      </c>
      <c r="O202" s="115">
        <f t="shared" si="73"/>
        <v>0.04863</v>
      </c>
      <c r="P202" s="115">
        <f t="shared" si="74"/>
        <v>0.09253</v>
      </c>
      <c r="Q202" s="117">
        <f t="shared" si="75"/>
        <v>6.411378555798697</v>
      </c>
      <c r="R202" s="118">
        <f t="shared" si="75"/>
        <v>2.7654375832963263</v>
      </c>
      <c r="S202" s="119"/>
      <c r="T202" s="53">
        <f t="shared" si="77"/>
        <v>0.09253</v>
      </c>
      <c r="U202" s="102">
        <v>0.12497</v>
      </c>
      <c r="W202" s="6">
        <v>3102155</v>
      </c>
      <c r="X202" s="39">
        <v>0.053193965230737494</v>
      </c>
      <c r="Y202" s="39">
        <f t="shared" si="61"/>
        <v>0.05319</v>
      </c>
    </row>
    <row r="203" spans="1:25" ht="13.5" customHeight="1">
      <c r="A203" s="112">
        <v>10</v>
      </c>
      <c r="B203" s="112">
        <v>2</v>
      </c>
      <c r="C203" s="199" t="s">
        <v>188</v>
      </c>
      <c r="D203" s="200">
        <v>26474709</v>
      </c>
      <c r="E203" s="200">
        <v>1154252</v>
      </c>
      <c r="F203" s="13" t="s">
        <v>188</v>
      </c>
      <c r="G203" s="113">
        <v>21363680</v>
      </c>
      <c r="H203" s="114">
        <v>0.0824</v>
      </c>
      <c r="I203" s="115">
        <v>0.07573</v>
      </c>
      <c r="J203" s="115">
        <v>0.11557</v>
      </c>
      <c r="K203" s="205">
        <v>26474709</v>
      </c>
      <c r="L203" s="205">
        <v>1154252</v>
      </c>
      <c r="M203" s="130">
        <f t="shared" si="72"/>
        <v>27628961</v>
      </c>
      <c r="N203" s="115">
        <f t="shared" si="76"/>
        <v>0.08787</v>
      </c>
      <c r="O203" s="115">
        <f t="shared" si="73"/>
        <v>0.08514</v>
      </c>
      <c r="P203" s="115">
        <f t="shared" si="74"/>
        <v>0.12356</v>
      </c>
      <c r="Q203" s="117">
        <f t="shared" si="75"/>
        <v>12.42572296315858</v>
      </c>
      <c r="R203" s="118">
        <f t="shared" si="75"/>
        <v>6.91355888206282</v>
      </c>
      <c r="S203" s="119"/>
      <c r="T203" s="53">
        <f t="shared" si="77"/>
        <v>0.12356</v>
      </c>
      <c r="U203" s="102">
        <v>0.22519</v>
      </c>
      <c r="W203" s="6">
        <v>26221321</v>
      </c>
      <c r="X203" s="39">
        <v>0.4496280932377676</v>
      </c>
      <c r="Y203" s="39">
        <f t="shared" si="61"/>
        <v>0.44963</v>
      </c>
    </row>
    <row r="204" spans="1:25" ht="13.5" customHeight="1">
      <c r="A204" s="112">
        <v>10</v>
      </c>
      <c r="B204" s="112">
        <v>2</v>
      </c>
      <c r="C204" s="199" t="s">
        <v>189</v>
      </c>
      <c r="D204" s="200">
        <v>82919463</v>
      </c>
      <c r="E204" s="200">
        <v>105502873</v>
      </c>
      <c r="F204" s="13" t="s">
        <v>189</v>
      </c>
      <c r="G204" s="113">
        <v>156066159</v>
      </c>
      <c r="H204" s="114">
        <v>0.60198</v>
      </c>
      <c r="I204" s="115">
        <v>0.63155</v>
      </c>
      <c r="J204" s="115">
        <v>0.58801</v>
      </c>
      <c r="K204" s="205">
        <v>82919463</v>
      </c>
      <c r="L204" s="205">
        <v>105502873</v>
      </c>
      <c r="M204" s="130">
        <f t="shared" si="72"/>
        <v>188422336</v>
      </c>
      <c r="N204" s="115">
        <f t="shared" si="76"/>
        <v>0.59925</v>
      </c>
      <c r="O204" s="115">
        <f t="shared" si="73"/>
        <v>0.60062</v>
      </c>
      <c r="P204" s="115">
        <f t="shared" si="74"/>
        <v>0.56172</v>
      </c>
      <c r="Q204" s="117">
        <f t="shared" si="75"/>
        <v>-4.897474467579754</v>
      </c>
      <c r="R204" s="118">
        <f t="shared" si="75"/>
        <v>-4.471012397748342</v>
      </c>
      <c r="S204" s="119"/>
      <c r="T204" s="53">
        <f t="shared" si="77"/>
        <v>0.56172</v>
      </c>
      <c r="U204" s="102">
        <v>0.12506</v>
      </c>
      <c r="W204" s="6">
        <v>8343360</v>
      </c>
      <c r="X204" s="39">
        <v>0.14306712648063236</v>
      </c>
      <c r="Y204" s="39">
        <f t="shared" si="61"/>
        <v>0.14307</v>
      </c>
    </row>
    <row r="205" spans="1:25" ht="13.5" customHeight="1">
      <c r="A205" s="112">
        <v>10</v>
      </c>
      <c r="B205" s="112">
        <v>2</v>
      </c>
      <c r="C205" s="199" t="s">
        <v>190</v>
      </c>
      <c r="D205" s="200">
        <v>53114065</v>
      </c>
      <c r="E205" s="200">
        <v>3695709</v>
      </c>
      <c r="F205" s="215" t="s">
        <v>190</v>
      </c>
      <c r="G205" s="164">
        <v>43625248</v>
      </c>
      <c r="H205" s="212">
        <v>0.16827</v>
      </c>
      <c r="I205" s="214">
        <v>0.1672</v>
      </c>
      <c r="J205" s="115">
        <v>0.19331</v>
      </c>
      <c r="K205" s="216">
        <v>53114065</v>
      </c>
      <c r="L205" s="216">
        <v>3695709</v>
      </c>
      <c r="M205" s="130">
        <f t="shared" si="72"/>
        <v>56809774</v>
      </c>
      <c r="N205" s="115">
        <f t="shared" si="76"/>
        <v>0.18068</v>
      </c>
      <c r="O205" s="115">
        <f t="shared" si="73"/>
        <v>0.17448</v>
      </c>
      <c r="P205" s="115">
        <f t="shared" si="74"/>
        <v>0.1995</v>
      </c>
      <c r="Q205" s="117">
        <f t="shared" si="75"/>
        <v>4.354066985645932</v>
      </c>
      <c r="R205" s="118">
        <f t="shared" si="75"/>
        <v>3.202110599555108</v>
      </c>
      <c r="S205" s="119"/>
      <c r="U205" s="102"/>
      <c r="W205" s="6">
        <v>6639613</v>
      </c>
      <c r="X205" s="39">
        <v>0.11385225530882652</v>
      </c>
      <c r="Y205" s="39">
        <f t="shared" si="61"/>
        <v>0.11385</v>
      </c>
    </row>
    <row r="206" spans="1:25" ht="13.5" customHeight="1">
      <c r="A206" s="112">
        <v>10</v>
      </c>
      <c r="B206" s="112">
        <v>3</v>
      </c>
      <c r="C206" s="201"/>
      <c r="D206" s="198"/>
      <c r="E206" s="198"/>
      <c r="F206" s="121" t="s">
        <v>31</v>
      </c>
      <c r="G206" s="113">
        <v>983742275</v>
      </c>
      <c r="H206" s="122">
        <v>3.794520000000001</v>
      </c>
      <c r="I206" s="122">
        <v>3.75558</v>
      </c>
      <c r="J206" s="122">
        <v>4.01137</v>
      </c>
      <c r="K206" s="123">
        <f aca="true" t="shared" si="78" ref="K206:P206">SUM(K190:K205)</f>
        <v>607530903</v>
      </c>
      <c r="L206" s="123">
        <f t="shared" si="78"/>
        <v>939082267</v>
      </c>
      <c r="M206" s="124">
        <f t="shared" si="78"/>
        <v>1546613170</v>
      </c>
      <c r="N206" s="12">
        <f t="shared" si="78"/>
        <v>4.918789999999999</v>
      </c>
      <c r="O206" s="12">
        <f t="shared" si="78"/>
        <v>4.35671</v>
      </c>
      <c r="P206" s="12">
        <f t="shared" si="78"/>
        <v>4.52224</v>
      </c>
      <c r="Q206" s="127">
        <f t="shared" si="75"/>
        <v>16.006315935221703</v>
      </c>
      <c r="R206" s="127">
        <f t="shared" si="75"/>
        <v>12.735549201395035</v>
      </c>
      <c r="S206" s="119"/>
      <c r="T206" s="53">
        <f>ROUND(P206,5)</f>
        <v>4.52224</v>
      </c>
      <c r="U206" s="102">
        <v>0.16677</v>
      </c>
      <c r="W206" s="6">
        <v>9599102</v>
      </c>
      <c r="X206" s="39">
        <v>0.16459986623308726</v>
      </c>
      <c r="Y206" s="39">
        <f t="shared" si="61"/>
        <v>0.1646</v>
      </c>
    </row>
    <row r="207" spans="1:25" ht="13.5" customHeight="1">
      <c r="A207" s="39">
        <v>10</v>
      </c>
      <c r="B207" s="39">
        <v>3</v>
      </c>
      <c r="D207" s="198"/>
      <c r="E207" s="198"/>
      <c r="F207" s="225"/>
      <c r="G207" s="56"/>
      <c r="H207" s="57"/>
      <c r="I207" s="57"/>
      <c r="J207" s="8"/>
      <c r="K207" s="129"/>
      <c r="L207" s="129"/>
      <c r="M207" s="14"/>
      <c r="N207" s="15"/>
      <c r="O207" s="15"/>
      <c r="P207" s="16"/>
      <c r="Q207" s="17"/>
      <c r="R207" s="147"/>
      <c r="S207" s="119"/>
      <c r="U207" s="102"/>
      <c r="W207" s="6">
        <v>215178284</v>
      </c>
      <c r="X207" s="39">
        <v>3.689753141769433</v>
      </c>
      <c r="Y207" s="39">
        <f aca="true" t="shared" si="79" ref="Y207:Y252">ROUND(X207,5)</f>
        <v>3.68975</v>
      </c>
    </row>
    <row r="208" spans="1:25" ht="13.5" customHeight="1">
      <c r="A208" s="39">
        <v>10</v>
      </c>
      <c r="B208" s="39">
        <v>3</v>
      </c>
      <c r="D208" s="198"/>
      <c r="E208" s="198"/>
      <c r="F208" s="135" t="s">
        <v>191</v>
      </c>
      <c r="G208" s="56"/>
      <c r="H208" s="61"/>
      <c r="I208" s="61"/>
      <c r="J208" s="62"/>
      <c r="K208" s="129"/>
      <c r="L208" s="129"/>
      <c r="M208" s="60"/>
      <c r="N208" s="136"/>
      <c r="O208" s="136"/>
      <c r="P208" s="137"/>
      <c r="Q208" s="138"/>
      <c r="R208" s="139"/>
      <c r="S208" s="119"/>
      <c r="T208" s="53">
        <f aca="true" t="shared" si="80" ref="T208:T231">ROUND(P208,5)</f>
        <v>0</v>
      </c>
      <c r="U208" s="102">
        <v>0.21119</v>
      </c>
      <c r="W208" s="6">
        <v>23677641</v>
      </c>
      <c r="X208" s="39">
        <v>0.40601053528914083</v>
      </c>
      <c r="Y208" s="39">
        <f t="shared" si="79"/>
        <v>0.40601</v>
      </c>
    </row>
    <row r="209" spans="1:25" ht="13.5" customHeight="1">
      <c r="A209" s="112">
        <v>11</v>
      </c>
      <c r="B209" s="112">
        <v>2</v>
      </c>
      <c r="C209" s="199" t="s">
        <v>192</v>
      </c>
      <c r="D209" s="200">
        <v>2810732</v>
      </c>
      <c r="E209" s="200">
        <v>4407649</v>
      </c>
      <c r="F209" s="13" t="s">
        <v>192</v>
      </c>
      <c r="G209" s="113">
        <v>5527323</v>
      </c>
      <c r="H209" s="114">
        <v>0.02132</v>
      </c>
      <c r="I209" s="115">
        <v>0.02021</v>
      </c>
      <c r="J209" s="115">
        <v>0.06837</v>
      </c>
      <c r="K209" s="205">
        <v>2810732</v>
      </c>
      <c r="L209" s="205">
        <v>4407649</v>
      </c>
      <c r="M209" s="130">
        <f aca="true" t="shared" si="81" ref="M209:M230">K209+L209</f>
        <v>7218381</v>
      </c>
      <c r="N209" s="115">
        <f>ROUND(M209/$M$369*100,5)</f>
        <v>0.02296</v>
      </c>
      <c r="O209" s="115">
        <f aca="true" t="shared" si="82" ref="O209:O230">ROUND((H209+N209)/2,5)</f>
        <v>0.02214</v>
      </c>
      <c r="P209" s="115">
        <f aca="true" t="shared" si="83" ref="P209:P230">ROUND((O209*0.85)+$U$11,5)</f>
        <v>0.07001</v>
      </c>
      <c r="Q209" s="117">
        <f aca="true" t="shared" si="84" ref="Q209:R231">((O209/I209)-1)*100</f>
        <v>9.549727857496304</v>
      </c>
      <c r="R209" s="118">
        <f t="shared" si="84"/>
        <v>2.3987128857686058</v>
      </c>
      <c r="S209" s="119"/>
      <c r="T209" s="53">
        <f t="shared" si="80"/>
        <v>0.07001</v>
      </c>
      <c r="U209" s="102">
        <v>0.13798</v>
      </c>
      <c r="W209" s="6">
        <v>3484399378</v>
      </c>
      <c r="X209" s="39">
        <v>59.74847142174887</v>
      </c>
      <c r="Y209" s="39">
        <f t="shared" si="79"/>
        <v>59.74847</v>
      </c>
    </row>
    <row r="210" spans="1:25" ht="13.5" customHeight="1">
      <c r="A210" s="112">
        <v>11</v>
      </c>
      <c r="B210" s="112">
        <v>2</v>
      </c>
      <c r="C210" s="199" t="s">
        <v>193</v>
      </c>
      <c r="D210" s="200">
        <v>18067891</v>
      </c>
      <c r="E210" s="200">
        <v>7816582</v>
      </c>
      <c r="F210" s="13" t="s">
        <v>193</v>
      </c>
      <c r="G210" s="113">
        <v>24474450</v>
      </c>
      <c r="H210" s="114">
        <v>0.0944</v>
      </c>
      <c r="I210" s="115">
        <v>0.09856</v>
      </c>
      <c r="J210" s="115">
        <v>0.13497</v>
      </c>
      <c r="K210" s="205">
        <v>18067891</v>
      </c>
      <c r="L210" s="205">
        <v>7816582</v>
      </c>
      <c r="M210" s="130">
        <f t="shared" si="81"/>
        <v>25884473</v>
      </c>
      <c r="N210" s="115">
        <f aca="true" t="shared" si="85" ref="N210:N230">ROUND(M210/$M$369*100,5)</f>
        <v>0.08232</v>
      </c>
      <c r="O210" s="115">
        <f t="shared" si="82"/>
        <v>0.08836</v>
      </c>
      <c r="P210" s="115">
        <f t="shared" si="83"/>
        <v>0.1263</v>
      </c>
      <c r="Q210" s="117">
        <f t="shared" si="84"/>
        <v>-10.349025974025972</v>
      </c>
      <c r="R210" s="118">
        <f t="shared" si="84"/>
        <v>-6.423649699933332</v>
      </c>
      <c r="S210" s="119"/>
      <c r="T210" s="53">
        <f t="shared" si="80"/>
        <v>0.1263</v>
      </c>
      <c r="U210" s="102">
        <v>0.90351</v>
      </c>
      <c r="W210" s="6"/>
      <c r="Y210" s="39">
        <f t="shared" si="79"/>
        <v>0</v>
      </c>
    </row>
    <row r="211" spans="1:25" ht="13.5" customHeight="1">
      <c r="A211" s="112">
        <v>11</v>
      </c>
      <c r="B211" s="112">
        <v>2</v>
      </c>
      <c r="C211" s="199" t="s">
        <v>194</v>
      </c>
      <c r="D211" s="200">
        <v>3989029</v>
      </c>
      <c r="E211" s="200">
        <v>2155410</v>
      </c>
      <c r="F211" s="13" t="s">
        <v>194</v>
      </c>
      <c r="G211" s="113">
        <v>5421226</v>
      </c>
      <c r="H211" s="114">
        <v>0.02091</v>
      </c>
      <c r="I211" s="115">
        <v>0.01776</v>
      </c>
      <c r="J211" s="115">
        <v>0.06629</v>
      </c>
      <c r="K211" s="205">
        <v>3989029</v>
      </c>
      <c r="L211" s="205">
        <v>2155410</v>
      </c>
      <c r="M211" s="130">
        <f t="shared" si="81"/>
        <v>6144439</v>
      </c>
      <c r="N211" s="115">
        <f t="shared" si="85"/>
        <v>0.01954</v>
      </c>
      <c r="O211" s="115">
        <f t="shared" si="82"/>
        <v>0.02023</v>
      </c>
      <c r="P211" s="115">
        <f t="shared" si="83"/>
        <v>0.06839</v>
      </c>
      <c r="Q211" s="117">
        <f t="shared" si="84"/>
        <v>13.907657657657646</v>
      </c>
      <c r="R211" s="118">
        <f t="shared" si="84"/>
        <v>3.167898627243937</v>
      </c>
      <c r="S211" s="119"/>
      <c r="T211" s="53">
        <f t="shared" si="80"/>
        <v>0.06839</v>
      </c>
      <c r="U211" s="102">
        <v>0.07478</v>
      </c>
      <c r="W211" s="6">
        <v>55321976</v>
      </c>
      <c r="X211" s="39">
        <v>0.9486293456773419</v>
      </c>
      <c r="Y211" s="39">
        <f t="shared" si="79"/>
        <v>0.94863</v>
      </c>
    </row>
    <row r="212" spans="1:25" ht="13.5" customHeight="1">
      <c r="A212" s="112">
        <v>11</v>
      </c>
      <c r="B212" s="112">
        <v>2</v>
      </c>
      <c r="C212" s="199" t="s">
        <v>195</v>
      </c>
      <c r="D212" s="200">
        <v>3059588</v>
      </c>
      <c r="E212" s="200">
        <v>1667847</v>
      </c>
      <c r="F212" s="13" t="s">
        <v>195</v>
      </c>
      <c r="G212" s="113">
        <v>4036719</v>
      </c>
      <c r="H212" s="122">
        <v>0.01557</v>
      </c>
      <c r="I212" s="12">
        <v>0.01208</v>
      </c>
      <c r="J212" s="143">
        <v>0.06146</v>
      </c>
      <c r="K212" s="205">
        <v>3059588</v>
      </c>
      <c r="L212" s="205">
        <v>1667847</v>
      </c>
      <c r="M212" s="140">
        <f t="shared" si="81"/>
        <v>4727435</v>
      </c>
      <c r="N212" s="115">
        <f t="shared" si="85"/>
        <v>0.01503</v>
      </c>
      <c r="O212" s="115">
        <f t="shared" si="82"/>
        <v>0.0153</v>
      </c>
      <c r="P212" s="115">
        <f t="shared" si="83"/>
        <v>0.0642</v>
      </c>
      <c r="Q212" s="127">
        <f t="shared" si="84"/>
        <v>26.655629139072843</v>
      </c>
      <c r="R212" s="127">
        <f t="shared" si="84"/>
        <v>4.458184184835656</v>
      </c>
      <c r="S212" s="119"/>
      <c r="T212" s="53">
        <f t="shared" si="80"/>
        <v>0.0642</v>
      </c>
      <c r="U212" s="102">
        <v>0.15511</v>
      </c>
      <c r="W212" s="6">
        <v>11366125</v>
      </c>
      <c r="X212" s="39">
        <v>0.19489975776781504</v>
      </c>
      <c r="Y212" s="39">
        <f t="shared" si="79"/>
        <v>0.1949</v>
      </c>
    </row>
    <row r="213" spans="1:25" ht="13.5" customHeight="1">
      <c r="A213" s="112">
        <v>11</v>
      </c>
      <c r="B213" s="112">
        <v>2</v>
      </c>
      <c r="C213" s="199" t="s">
        <v>196</v>
      </c>
      <c r="D213" s="200">
        <v>17314233</v>
      </c>
      <c r="E213" s="200">
        <v>43220806</v>
      </c>
      <c r="F213" s="13" t="s">
        <v>196</v>
      </c>
      <c r="G213" s="113">
        <v>36298197</v>
      </c>
      <c r="H213" s="122">
        <v>0.14001</v>
      </c>
      <c r="I213" s="12">
        <v>0.16387</v>
      </c>
      <c r="J213" s="143">
        <v>0.19048</v>
      </c>
      <c r="K213" s="205">
        <v>17314233</v>
      </c>
      <c r="L213" s="205">
        <v>43220806</v>
      </c>
      <c r="M213" s="140">
        <f t="shared" si="81"/>
        <v>60535039</v>
      </c>
      <c r="N213" s="115">
        <f t="shared" si="85"/>
        <v>0.19252</v>
      </c>
      <c r="O213" s="115">
        <f t="shared" si="82"/>
        <v>0.16627</v>
      </c>
      <c r="P213" s="115">
        <f t="shared" si="83"/>
        <v>0.19252</v>
      </c>
      <c r="Q213" s="127">
        <f t="shared" si="84"/>
        <v>1.4645755782022318</v>
      </c>
      <c r="R213" s="127">
        <f t="shared" si="84"/>
        <v>1.0709785804283944</v>
      </c>
      <c r="S213" s="119"/>
      <c r="T213" s="53">
        <f t="shared" si="80"/>
        <v>0.19252</v>
      </c>
      <c r="U213" s="102">
        <v>0.22479</v>
      </c>
      <c r="W213" s="6">
        <v>4164714</v>
      </c>
      <c r="X213" s="39">
        <v>0.0714141142889268</v>
      </c>
      <c r="Y213" s="39">
        <f t="shared" si="79"/>
        <v>0.07141</v>
      </c>
    </row>
    <row r="214" spans="1:25" ht="13.5" customHeight="1">
      <c r="A214" s="112">
        <v>11</v>
      </c>
      <c r="B214" s="112">
        <v>2</v>
      </c>
      <c r="C214" s="199" t="s">
        <v>197</v>
      </c>
      <c r="D214" s="200">
        <v>2864524</v>
      </c>
      <c r="E214" s="200">
        <v>265138111</v>
      </c>
      <c r="F214" s="13" t="s">
        <v>197</v>
      </c>
      <c r="G214" s="113">
        <v>209044113</v>
      </c>
      <c r="H214" s="122">
        <v>0.80633</v>
      </c>
      <c r="I214" s="12">
        <v>0.77103</v>
      </c>
      <c r="J214" s="143">
        <v>0.70657</v>
      </c>
      <c r="K214" s="205">
        <v>2864524</v>
      </c>
      <c r="L214" s="205">
        <v>265138111</v>
      </c>
      <c r="M214" s="140">
        <f t="shared" si="81"/>
        <v>268002635</v>
      </c>
      <c r="N214" s="115">
        <f t="shared" si="85"/>
        <v>0.85234</v>
      </c>
      <c r="O214" s="115">
        <f t="shared" si="82"/>
        <v>0.82934</v>
      </c>
      <c r="P214" s="115">
        <f t="shared" si="83"/>
        <v>0.75613</v>
      </c>
      <c r="Q214" s="127">
        <f t="shared" si="84"/>
        <v>7.562611052747625</v>
      </c>
      <c r="R214" s="127">
        <f t="shared" si="84"/>
        <v>7.014167032282703</v>
      </c>
      <c r="S214" s="119"/>
      <c r="T214" s="53">
        <f t="shared" si="80"/>
        <v>0.75613</v>
      </c>
      <c r="U214" s="102">
        <v>0.20899</v>
      </c>
      <c r="W214" s="6">
        <v>10213001</v>
      </c>
      <c r="X214" s="39">
        <v>0.17512665230960003</v>
      </c>
      <c r="Y214" s="39">
        <f t="shared" si="79"/>
        <v>0.17513</v>
      </c>
    </row>
    <row r="215" spans="1:25" ht="13.5" customHeight="1">
      <c r="A215" s="112">
        <v>11</v>
      </c>
      <c r="B215" s="112">
        <v>2</v>
      </c>
      <c r="C215" s="199" t="s">
        <v>198</v>
      </c>
      <c r="D215" s="200">
        <v>598569</v>
      </c>
      <c r="E215" s="200">
        <v>15904398</v>
      </c>
      <c r="F215" s="13" t="s">
        <v>198</v>
      </c>
      <c r="G215" s="113">
        <v>11516009</v>
      </c>
      <c r="H215" s="122">
        <v>0.04442</v>
      </c>
      <c r="I215" s="12">
        <v>0.04762</v>
      </c>
      <c r="J215" s="143">
        <v>0.09167</v>
      </c>
      <c r="K215" s="205">
        <v>598569</v>
      </c>
      <c r="L215" s="205">
        <v>15904398</v>
      </c>
      <c r="M215" s="140">
        <f t="shared" si="81"/>
        <v>16502967</v>
      </c>
      <c r="N215" s="115">
        <f t="shared" si="85"/>
        <v>0.05249</v>
      </c>
      <c r="O215" s="115">
        <f t="shared" si="82"/>
        <v>0.04846</v>
      </c>
      <c r="P215" s="115">
        <f t="shared" si="83"/>
        <v>0.09239</v>
      </c>
      <c r="Q215" s="127">
        <f t="shared" si="84"/>
        <v>1.7639647207055908</v>
      </c>
      <c r="R215" s="127">
        <f t="shared" si="84"/>
        <v>0.7854259845096578</v>
      </c>
      <c r="S215" s="119"/>
      <c r="T215" s="53">
        <f t="shared" si="80"/>
        <v>0.09239</v>
      </c>
      <c r="U215" s="102">
        <v>0.10743</v>
      </c>
      <c r="W215" s="6">
        <v>13257163</v>
      </c>
      <c r="X215" s="39">
        <v>0.2273261870152264</v>
      </c>
      <c r="Y215" s="39">
        <f t="shared" si="79"/>
        <v>0.22733</v>
      </c>
    </row>
    <row r="216" spans="1:25" ht="13.5" customHeight="1">
      <c r="A216" s="112">
        <v>11</v>
      </c>
      <c r="B216" s="112">
        <v>2</v>
      </c>
      <c r="C216" s="199" t="s">
        <v>199</v>
      </c>
      <c r="D216" s="200">
        <v>5310383</v>
      </c>
      <c r="E216" s="200">
        <v>1392721874</v>
      </c>
      <c r="F216" s="13" t="s">
        <v>199</v>
      </c>
      <c r="G216" s="113">
        <v>1200876419</v>
      </c>
      <c r="H216" s="114">
        <v>4.63205</v>
      </c>
      <c r="I216" s="115">
        <v>4.31033</v>
      </c>
      <c r="J216" s="115">
        <v>3.71498</v>
      </c>
      <c r="K216" s="205">
        <v>5310383</v>
      </c>
      <c r="L216" s="205">
        <v>1392721874</v>
      </c>
      <c r="M216" s="130">
        <f t="shared" si="81"/>
        <v>1398032257</v>
      </c>
      <c r="N216" s="115">
        <f t="shared" si="85"/>
        <v>4.44624</v>
      </c>
      <c r="O216" s="115">
        <f t="shared" si="82"/>
        <v>4.53915</v>
      </c>
      <c r="P216" s="115">
        <f>ROUND((O216*0.85)+$U$11,5)-0.00021</f>
        <v>3.9092599999999997</v>
      </c>
      <c r="Q216" s="117">
        <f t="shared" si="84"/>
        <v>5.308642261729379</v>
      </c>
      <c r="R216" s="118">
        <f t="shared" si="84"/>
        <v>5.229637844618273</v>
      </c>
      <c r="S216" s="119"/>
      <c r="T216" s="53">
        <f t="shared" si="80"/>
        <v>3.90926</v>
      </c>
      <c r="U216" s="102">
        <v>0.19586</v>
      </c>
      <c r="W216" s="6">
        <v>7217726</v>
      </c>
      <c r="X216" s="39">
        <v>0.12376540369162406</v>
      </c>
      <c r="Y216" s="39">
        <f t="shared" si="79"/>
        <v>0.12377</v>
      </c>
    </row>
    <row r="217" spans="1:25" ht="13.5" customHeight="1">
      <c r="A217" s="112">
        <v>11</v>
      </c>
      <c r="B217" s="112">
        <v>2</v>
      </c>
      <c r="C217" s="199" t="s">
        <v>200</v>
      </c>
      <c r="D217" s="200">
        <v>199899</v>
      </c>
      <c r="E217" s="200">
        <v>19769105</v>
      </c>
      <c r="F217" s="13" t="s">
        <v>200</v>
      </c>
      <c r="G217" s="113">
        <v>15565199</v>
      </c>
      <c r="H217" s="114">
        <v>0.06004</v>
      </c>
      <c r="I217" s="143">
        <v>0.0557</v>
      </c>
      <c r="J217" s="143">
        <v>0.09854</v>
      </c>
      <c r="K217" s="205">
        <v>199899</v>
      </c>
      <c r="L217" s="205">
        <v>19769105</v>
      </c>
      <c r="M217" s="144">
        <f t="shared" si="81"/>
        <v>19969004</v>
      </c>
      <c r="N217" s="115">
        <f t="shared" si="85"/>
        <v>0.06351</v>
      </c>
      <c r="O217" s="115">
        <f t="shared" si="82"/>
        <v>0.06178</v>
      </c>
      <c r="P217" s="115">
        <f t="shared" si="83"/>
        <v>0.10371</v>
      </c>
      <c r="Q217" s="145">
        <f t="shared" si="84"/>
        <v>10.915619389587071</v>
      </c>
      <c r="R217" s="127">
        <f t="shared" si="84"/>
        <v>5.246600365333864</v>
      </c>
      <c r="S217" s="119"/>
      <c r="T217" s="53">
        <f t="shared" si="80"/>
        <v>0.10371</v>
      </c>
      <c r="U217" s="102">
        <v>0.14584</v>
      </c>
      <c r="W217" s="6">
        <v>38028905</v>
      </c>
      <c r="X217" s="39">
        <v>0.6520977353913713</v>
      </c>
      <c r="Y217" s="39">
        <f t="shared" si="79"/>
        <v>0.6521</v>
      </c>
    </row>
    <row r="218" spans="1:25" ht="13.5" customHeight="1">
      <c r="A218" s="112">
        <v>11</v>
      </c>
      <c r="B218" s="112">
        <v>2</v>
      </c>
      <c r="C218" s="199" t="s">
        <v>201</v>
      </c>
      <c r="D218" s="200">
        <v>1222352</v>
      </c>
      <c r="E218" s="200">
        <v>8510719</v>
      </c>
      <c r="F218" s="13" t="s">
        <v>201</v>
      </c>
      <c r="G218" s="113">
        <v>8453276</v>
      </c>
      <c r="H218" s="122">
        <v>0.03261</v>
      </c>
      <c r="I218" s="12">
        <v>0.03078</v>
      </c>
      <c r="J218" s="143">
        <v>0.07736</v>
      </c>
      <c r="K218" s="205">
        <v>1222352</v>
      </c>
      <c r="L218" s="205">
        <v>8510719</v>
      </c>
      <c r="M218" s="140">
        <f t="shared" si="81"/>
        <v>9733071</v>
      </c>
      <c r="N218" s="115">
        <f t="shared" si="85"/>
        <v>0.03095</v>
      </c>
      <c r="O218" s="115">
        <f t="shared" si="82"/>
        <v>0.03178</v>
      </c>
      <c r="P218" s="115">
        <f t="shared" si="83"/>
        <v>0.07821</v>
      </c>
      <c r="Q218" s="127">
        <f t="shared" si="84"/>
        <v>3.248862897985716</v>
      </c>
      <c r="R218" s="127">
        <f t="shared" si="84"/>
        <v>1.0987590486039256</v>
      </c>
      <c r="S218" s="119"/>
      <c r="T218" s="53">
        <f t="shared" si="80"/>
        <v>0.07821</v>
      </c>
      <c r="U218" s="102">
        <v>0.08512</v>
      </c>
      <c r="W218" s="6">
        <v>4557719</v>
      </c>
      <c r="X218" s="39">
        <v>0.07815313742139632</v>
      </c>
      <c r="Y218" s="39">
        <f t="shared" si="79"/>
        <v>0.07815</v>
      </c>
    </row>
    <row r="219" spans="1:25" ht="13.5" customHeight="1">
      <c r="A219" s="112">
        <v>11</v>
      </c>
      <c r="B219" s="112">
        <v>2</v>
      </c>
      <c r="C219" s="199" t="s">
        <v>202</v>
      </c>
      <c r="D219" s="200">
        <v>8008442</v>
      </c>
      <c r="E219" s="200">
        <v>1113240</v>
      </c>
      <c r="F219" s="13" t="s">
        <v>202</v>
      </c>
      <c r="G219" s="113">
        <v>7471783</v>
      </c>
      <c r="H219" s="122">
        <v>0.02882</v>
      </c>
      <c r="I219" s="12">
        <v>0.02836</v>
      </c>
      <c r="J219" s="143">
        <v>0.0753</v>
      </c>
      <c r="K219" s="205">
        <v>8008442</v>
      </c>
      <c r="L219" s="205">
        <v>1113240</v>
      </c>
      <c r="M219" s="140">
        <f t="shared" si="81"/>
        <v>9121682</v>
      </c>
      <c r="N219" s="115">
        <f t="shared" si="85"/>
        <v>0.02901</v>
      </c>
      <c r="O219" s="115">
        <f t="shared" si="82"/>
        <v>0.02892</v>
      </c>
      <c r="P219" s="115">
        <f t="shared" si="83"/>
        <v>0.07578</v>
      </c>
      <c r="Q219" s="127">
        <f t="shared" si="84"/>
        <v>1.9746121297602226</v>
      </c>
      <c r="R219" s="127">
        <f t="shared" si="84"/>
        <v>0.6374501992031822</v>
      </c>
      <c r="S219" s="119"/>
      <c r="T219" s="53">
        <f t="shared" si="80"/>
        <v>0.07578</v>
      </c>
      <c r="U219" s="102">
        <v>0.07586</v>
      </c>
      <c r="W219" s="6">
        <v>13964625</v>
      </c>
      <c r="X219" s="39">
        <v>0.23945733746711162</v>
      </c>
      <c r="Y219" s="39">
        <f t="shared" si="79"/>
        <v>0.23946</v>
      </c>
    </row>
    <row r="220" spans="1:25" ht="13.5" customHeight="1">
      <c r="A220" s="112">
        <v>11</v>
      </c>
      <c r="B220" s="112">
        <v>2</v>
      </c>
      <c r="C220" s="199" t="s">
        <v>203</v>
      </c>
      <c r="D220" s="200">
        <v>2464402</v>
      </c>
      <c r="E220" s="200">
        <v>2725409</v>
      </c>
      <c r="F220" s="13" t="s">
        <v>203</v>
      </c>
      <c r="G220" s="113">
        <v>4064816</v>
      </c>
      <c r="H220" s="114">
        <v>0.01568</v>
      </c>
      <c r="I220" s="115">
        <v>0.01488</v>
      </c>
      <c r="J220" s="115">
        <v>0.06384</v>
      </c>
      <c r="K220" s="205">
        <v>2464402</v>
      </c>
      <c r="L220" s="205">
        <v>2725409</v>
      </c>
      <c r="M220" s="130">
        <f t="shared" si="81"/>
        <v>5189811</v>
      </c>
      <c r="N220" s="115">
        <f t="shared" si="85"/>
        <v>0.01651</v>
      </c>
      <c r="O220" s="115">
        <f t="shared" si="82"/>
        <v>0.0161</v>
      </c>
      <c r="P220" s="115">
        <f t="shared" si="83"/>
        <v>0.06488</v>
      </c>
      <c r="Q220" s="117">
        <f t="shared" si="84"/>
        <v>8.198924731182778</v>
      </c>
      <c r="R220" s="118">
        <f t="shared" si="84"/>
        <v>1.6290726817042689</v>
      </c>
      <c r="S220" s="119"/>
      <c r="T220" s="53">
        <f t="shared" si="80"/>
        <v>0.06488</v>
      </c>
      <c r="U220" s="102">
        <v>0.19683</v>
      </c>
      <c r="W220" s="6">
        <v>117257825</v>
      </c>
      <c r="X220" s="39">
        <v>2.01066957198525</v>
      </c>
      <c r="Y220" s="39">
        <f t="shared" si="79"/>
        <v>2.01067</v>
      </c>
    </row>
    <row r="221" spans="1:25" ht="13.5" customHeight="1">
      <c r="A221" s="112">
        <v>11</v>
      </c>
      <c r="B221" s="112">
        <v>2</v>
      </c>
      <c r="C221" s="199" t="s">
        <v>204</v>
      </c>
      <c r="D221" s="200">
        <v>2344588</v>
      </c>
      <c r="E221" s="200">
        <v>15650408</v>
      </c>
      <c r="F221" s="13" t="s">
        <v>204</v>
      </c>
      <c r="G221" s="113">
        <v>18106762</v>
      </c>
      <c r="H221" s="114">
        <v>0.06984</v>
      </c>
      <c r="I221" s="115">
        <v>0.06945</v>
      </c>
      <c r="J221" s="115">
        <v>0.11023</v>
      </c>
      <c r="K221" s="205">
        <v>2344588</v>
      </c>
      <c r="L221" s="205">
        <v>15650408</v>
      </c>
      <c r="M221" s="130">
        <f t="shared" si="81"/>
        <v>17994996</v>
      </c>
      <c r="N221" s="115">
        <f t="shared" si="85"/>
        <v>0.05723</v>
      </c>
      <c r="O221" s="115">
        <f t="shared" si="82"/>
        <v>0.06354</v>
      </c>
      <c r="P221" s="115">
        <f t="shared" si="83"/>
        <v>0.1052</v>
      </c>
      <c r="Q221" s="117">
        <f t="shared" si="84"/>
        <v>-8.509719222462198</v>
      </c>
      <c r="R221" s="118">
        <f t="shared" si="84"/>
        <v>-4.563186065499403</v>
      </c>
      <c r="S221" s="119"/>
      <c r="T221" s="53">
        <f t="shared" si="80"/>
        <v>0.1052</v>
      </c>
      <c r="U221" s="102">
        <v>0.08294</v>
      </c>
      <c r="W221" s="6">
        <v>48236690</v>
      </c>
      <c r="X221" s="39">
        <v>0.8271349467405282</v>
      </c>
      <c r="Y221" s="39">
        <f t="shared" si="79"/>
        <v>0.82713</v>
      </c>
    </row>
    <row r="222" spans="1:25" ht="13.5" customHeight="1">
      <c r="A222" s="112">
        <v>11</v>
      </c>
      <c r="B222" s="112">
        <v>2</v>
      </c>
      <c r="C222" s="199" t="s">
        <v>205</v>
      </c>
      <c r="D222" s="200">
        <v>16943031</v>
      </c>
      <c r="E222" s="200">
        <v>148103760</v>
      </c>
      <c r="F222" s="13" t="s">
        <v>205</v>
      </c>
      <c r="G222" s="113">
        <v>141843770</v>
      </c>
      <c r="H222" s="114">
        <v>0.54712</v>
      </c>
      <c r="I222" s="115">
        <v>0.50559</v>
      </c>
      <c r="J222" s="115">
        <v>0.48095</v>
      </c>
      <c r="K222" s="205">
        <v>16943031</v>
      </c>
      <c r="L222" s="205">
        <v>148103760</v>
      </c>
      <c r="M222" s="130">
        <f t="shared" si="81"/>
        <v>165046791</v>
      </c>
      <c r="N222" s="115">
        <f t="shared" si="85"/>
        <v>0.52491</v>
      </c>
      <c r="O222" s="115">
        <f t="shared" si="82"/>
        <v>0.53602</v>
      </c>
      <c r="P222" s="115">
        <f t="shared" si="83"/>
        <v>0.50681</v>
      </c>
      <c r="Q222" s="117">
        <f t="shared" si="84"/>
        <v>6.018710813109451</v>
      </c>
      <c r="R222" s="118">
        <f t="shared" si="84"/>
        <v>5.37685830127872</v>
      </c>
      <c r="S222" s="119"/>
      <c r="T222" s="53">
        <f t="shared" si="80"/>
        <v>0.50681</v>
      </c>
      <c r="U222" s="102">
        <v>4.03903</v>
      </c>
      <c r="W222" s="6">
        <v>1193196704</v>
      </c>
      <c r="X222" s="39">
        <v>20.46024908039946</v>
      </c>
      <c r="Y222" s="39">
        <f t="shared" si="79"/>
        <v>20.46025</v>
      </c>
    </row>
    <row r="223" spans="1:25" ht="13.5" customHeight="1">
      <c r="A223" s="112">
        <v>11</v>
      </c>
      <c r="B223" s="112">
        <v>2</v>
      </c>
      <c r="C223" s="199" t="s">
        <v>206</v>
      </c>
      <c r="D223" s="200">
        <v>1162677</v>
      </c>
      <c r="E223" s="200">
        <v>9746054</v>
      </c>
      <c r="F223" s="13" t="s">
        <v>206</v>
      </c>
      <c r="G223" s="113">
        <v>8685206</v>
      </c>
      <c r="H223" s="114">
        <v>0.0335</v>
      </c>
      <c r="I223" s="115">
        <v>0.02887</v>
      </c>
      <c r="J223" s="115">
        <v>0.07573</v>
      </c>
      <c r="K223" s="205">
        <v>1162677</v>
      </c>
      <c r="L223" s="205">
        <v>9746054</v>
      </c>
      <c r="M223" s="130">
        <f t="shared" si="81"/>
        <v>10908731</v>
      </c>
      <c r="N223" s="115">
        <f t="shared" si="85"/>
        <v>0.03469</v>
      </c>
      <c r="O223" s="115">
        <f t="shared" si="82"/>
        <v>0.0341</v>
      </c>
      <c r="P223" s="115">
        <f t="shared" si="83"/>
        <v>0.08018</v>
      </c>
      <c r="Q223" s="117">
        <f t="shared" si="84"/>
        <v>18.11569102874957</v>
      </c>
      <c r="R223" s="118">
        <f t="shared" si="84"/>
        <v>5.876138914564888</v>
      </c>
      <c r="S223" s="119"/>
      <c r="T223" s="53">
        <f t="shared" si="80"/>
        <v>0.08018</v>
      </c>
      <c r="U223" s="102">
        <v>0.5013</v>
      </c>
      <c r="W223" s="6">
        <v>10851464</v>
      </c>
      <c r="X223" s="39">
        <v>0.18607464769445745</v>
      </c>
      <c r="Y223" s="39">
        <f t="shared" si="79"/>
        <v>0.18607</v>
      </c>
    </row>
    <row r="224" spans="1:25" ht="13.5" customHeight="1">
      <c r="A224" s="112">
        <v>11</v>
      </c>
      <c r="B224" s="112">
        <v>2</v>
      </c>
      <c r="C224" s="199" t="s">
        <v>207</v>
      </c>
      <c r="D224" s="200">
        <v>1011830</v>
      </c>
      <c r="E224" s="200">
        <v>1956698</v>
      </c>
      <c r="F224" s="13" t="s">
        <v>207</v>
      </c>
      <c r="G224" s="113">
        <v>2472366</v>
      </c>
      <c r="H224" s="114">
        <v>0.00954</v>
      </c>
      <c r="I224" s="115">
        <v>0.00907</v>
      </c>
      <c r="J224" s="115">
        <v>0.0589</v>
      </c>
      <c r="K224" s="205">
        <v>1011830</v>
      </c>
      <c r="L224" s="205">
        <v>1956698</v>
      </c>
      <c r="M224" s="130">
        <f t="shared" si="81"/>
        <v>2968528</v>
      </c>
      <c r="N224" s="115">
        <f t="shared" si="85"/>
        <v>0.00944</v>
      </c>
      <c r="O224" s="115">
        <f t="shared" si="82"/>
        <v>0.00949</v>
      </c>
      <c r="P224" s="115">
        <f t="shared" si="83"/>
        <v>0.05926</v>
      </c>
      <c r="Q224" s="117">
        <f t="shared" si="84"/>
        <v>4.630650496141131</v>
      </c>
      <c r="R224" s="118">
        <f t="shared" si="84"/>
        <v>0.6112054329371785</v>
      </c>
      <c r="S224" s="119"/>
      <c r="T224" s="53">
        <f t="shared" si="80"/>
        <v>0.05926</v>
      </c>
      <c r="U224" s="102">
        <v>0.10649</v>
      </c>
      <c r="W224" s="6">
        <v>19115313</v>
      </c>
      <c r="X224" s="39">
        <v>0.32777836539330385</v>
      </c>
      <c r="Y224" s="39">
        <f t="shared" si="79"/>
        <v>0.32778</v>
      </c>
    </row>
    <row r="225" spans="1:25" ht="13.5" customHeight="1">
      <c r="A225" s="112">
        <v>11</v>
      </c>
      <c r="B225" s="112">
        <v>2</v>
      </c>
      <c r="C225" s="199" t="s">
        <v>208</v>
      </c>
      <c r="D225" s="200">
        <v>5185588</v>
      </c>
      <c r="E225" s="200">
        <v>18836694</v>
      </c>
      <c r="F225" s="13" t="s">
        <v>208</v>
      </c>
      <c r="G225" s="113">
        <v>18158187</v>
      </c>
      <c r="H225" s="114">
        <v>0.07004</v>
      </c>
      <c r="I225" s="115">
        <v>0.0623</v>
      </c>
      <c r="J225" s="115">
        <v>0.10415</v>
      </c>
      <c r="K225" s="205">
        <v>5185588</v>
      </c>
      <c r="L225" s="205">
        <v>18836694</v>
      </c>
      <c r="M225" s="130">
        <f t="shared" si="81"/>
        <v>24022282</v>
      </c>
      <c r="N225" s="115">
        <f t="shared" si="85"/>
        <v>0.0764</v>
      </c>
      <c r="O225" s="115">
        <f t="shared" si="82"/>
        <v>0.07322</v>
      </c>
      <c r="P225" s="115">
        <f t="shared" si="83"/>
        <v>0.11343</v>
      </c>
      <c r="Q225" s="117">
        <f t="shared" si="84"/>
        <v>17.52808988764043</v>
      </c>
      <c r="R225" s="118">
        <f t="shared" si="84"/>
        <v>8.910225636101776</v>
      </c>
      <c r="S225" s="119"/>
      <c r="T225" s="53">
        <f t="shared" si="80"/>
        <v>0.11343</v>
      </c>
      <c r="U225" s="102">
        <v>0.0933</v>
      </c>
      <c r="W225" s="6">
        <v>30874092</v>
      </c>
      <c r="X225" s="39">
        <v>0.5294111275479758</v>
      </c>
      <c r="Y225" s="39">
        <f t="shared" si="79"/>
        <v>0.52941</v>
      </c>
    </row>
    <row r="226" spans="1:25" ht="13.5" customHeight="1">
      <c r="A226" s="112">
        <v>11</v>
      </c>
      <c r="B226" s="112">
        <v>2</v>
      </c>
      <c r="C226" s="199" t="s">
        <v>209</v>
      </c>
      <c r="D226" s="200">
        <v>3041364</v>
      </c>
      <c r="E226" s="200">
        <v>2064548</v>
      </c>
      <c r="F226" s="13" t="s">
        <v>209</v>
      </c>
      <c r="G226" s="113">
        <v>3878308</v>
      </c>
      <c r="H226" s="114">
        <v>0.01496</v>
      </c>
      <c r="I226" s="115">
        <v>0.0133</v>
      </c>
      <c r="J226" s="115">
        <v>0.0625</v>
      </c>
      <c r="K226" s="205">
        <v>3041364</v>
      </c>
      <c r="L226" s="205">
        <v>2064548</v>
      </c>
      <c r="M226" s="130">
        <f t="shared" si="81"/>
        <v>5105912</v>
      </c>
      <c r="N226" s="115">
        <f t="shared" si="85"/>
        <v>0.01624</v>
      </c>
      <c r="O226" s="115">
        <f t="shared" si="82"/>
        <v>0.0156</v>
      </c>
      <c r="P226" s="115">
        <f t="shared" si="83"/>
        <v>0.06445</v>
      </c>
      <c r="Q226" s="117">
        <f t="shared" si="84"/>
        <v>17.29323308270676</v>
      </c>
      <c r="R226" s="118">
        <f t="shared" si="84"/>
        <v>3.1199999999999894</v>
      </c>
      <c r="S226" s="119"/>
      <c r="T226" s="53">
        <f t="shared" si="80"/>
        <v>0.06445</v>
      </c>
      <c r="U226" s="102">
        <v>0.23083</v>
      </c>
      <c r="W226" s="6">
        <v>440354906</v>
      </c>
      <c r="X226" s="39">
        <v>7.5509520184996175</v>
      </c>
      <c r="Y226" s="39">
        <f t="shared" si="79"/>
        <v>7.55095</v>
      </c>
    </row>
    <row r="227" spans="1:25" ht="13.5" customHeight="1">
      <c r="A227" s="112">
        <v>11</v>
      </c>
      <c r="B227" s="112">
        <v>2</v>
      </c>
      <c r="C227" s="199" t="s">
        <v>210</v>
      </c>
      <c r="D227" s="200">
        <v>1390338</v>
      </c>
      <c r="E227" s="200">
        <v>46570372</v>
      </c>
      <c r="F227" s="13" t="s">
        <v>210</v>
      </c>
      <c r="G227" s="113">
        <v>47845264</v>
      </c>
      <c r="H227" s="114">
        <v>0.18455</v>
      </c>
      <c r="I227" s="115">
        <v>0.16713</v>
      </c>
      <c r="J227" s="115">
        <v>0.19326</v>
      </c>
      <c r="K227" s="205">
        <v>1390338</v>
      </c>
      <c r="L227" s="205">
        <v>46570372</v>
      </c>
      <c r="M227" s="130">
        <f t="shared" si="81"/>
        <v>47960710</v>
      </c>
      <c r="N227" s="115">
        <f t="shared" si="85"/>
        <v>0.15253</v>
      </c>
      <c r="O227" s="115">
        <f t="shared" si="82"/>
        <v>0.16854</v>
      </c>
      <c r="P227" s="115">
        <f t="shared" si="83"/>
        <v>0.19445</v>
      </c>
      <c r="Q227" s="117">
        <f t="shared" si="84"/>
        <v>0.8436546401005218</v>
      </c>
      <c r="R227" s="118">
        <f t="shared" si="84"/>
        <v>0.6157508020283586</v>
      </c>
      <c r="S227" s="119"/>
      <c r="T227" s="53">
        <f t="shared" si="80"/>
        <v>0.19445</v>
      </c>
      <c r="U227" s="102">
        <v>0.97754</v>
      </c>
      <c r="W227" s="6">
        <v>12056502</v>
      </c>
      <c r="X227" s="39">
        <v>0.2067379444909481</v>
      </c>
      <c r="Y227" s="39">
        <f t="shared" si="79"/>
        <v>0.20674</v>
      </c>
    </row>
    <row r="228" spans="1:25" ht="13.5" customHeight="1">
      <c r="A228" s="112">
        <v>11</v>
      </c>
      <c r="B228" s="112">
        <v>2</v>
      </c>
      <c r="C228" s="199" t="s">
        <v>211</v>
      </c>
      <c r="D228" s="200">
        <v>12520720</v>
      </c>
      <c r="E228" s="200">
        <v>745197764</v>
      </c>
      <c r="F228" s="13" t="s">
        <v>212</v>
      </c>
      <c r="G228" s="113">
        <v>637680176</v>
      </c>
      <c r="H228" s="114">
        <v>2.45968</v>
      </c>
      <c r="I228" s="115">
        <v>2.40204</v>
      </c>
      <c r="J228" s="115">
        <v>2.09293</v>
      </c>
      <c r="K228" s="205">
        <v>12520720</v>
      </c>
      <c r="L228" s="205">
        <v>745197764</v>
      </c>
      <c r="M228" s="130">
        <f t="shared" si="81"/>
        <v>757718484</v>
      </c>
      <c r="N228" s="115">
        <f t="shared" si="85"/>
        <v>2.40981</v>
      </c>
      <c r="O228" s="115">
        <f t="shared" si="82"/>
        <v>2.43475</v>
      </c>
      <c r="P228" s="115">
        <f t="shared" si="83"/>
        <v>2.12073</v>
      </c>
      <c r="Q228" s="117">
        <f t="shared" si="84"/>
        <v>1.361759171371002</v>
      </c>
      <c r="R228" s="118">
        <f t="shared" si="84"/>
        <v>1.3282814045381341</v>
      </c>
      <c r="S228" s="119"/>
      <c r="T228" s="53">
        <f t="shared" si="80"/>
        <v>2.12073</v>
      </c>
      <c r="U228" s="102">
        <v>0.08182</v>
      </c>
      <c r="W228" s="6">
        <v>58629950</v>
      </c>
      <c r="X228" s="39">
        <v>1.0053525764444002</v>
      </c>
      <c r="Y228" s="39">
        <f t="shared" si="79"/>
        <v>1.00535</v>
      </c>
    </row>
    <row r="229" spans="1:25" ht="13.5" customHeight="1">
      <c r="A229" s="112">
        <v>11</v>
      </c>
      <c r="B229" s="112">
        <v>2</v>
      </c>
      <c r="C229" s="199" t="s">
        <v>213</v>
      </c>
      <c r="D229" s="200">
        <v>321171</v>
      </c>
      <c r="E229" s="200">
        <v>2214861</v>
      </c>
      <c r="F229" s="13" t="s">
        <v>213</v>
      </c>
      <c r="G229" s="113">
        <v>2600523</v>
      </c>
      <c r="H229" s="114">
        <v>0.01003</v>
      </c>
      <c r="I229" s="115">
        <v>0.01038</v>
      </c>
      <c r="J229" s="115">
        <v>0.06002</v>
      </c>
      <c r="K229" s="205">
        <v>321171</v>
      </c>
      <c r="L229" s="205">
        <v>2214861</v>
      </c>
      <c r="M229" s="130">
        <f t="shared" si="81"/>
        <v>2536032</v>
      </c>
      <c r="N229" s="115">
        <f t="shared" si="85"/>
        <v>0.00807</v>
      </c>
      <c r="O229" s="115">
        <f t="shared" si="82"/>
        <v>0.00905</v>
      </c>
      <c r="P229" s="115">
        <f t="shared" si="83"/>
        <v>0.05889</v>
      </c>
      <c r="Q229" s="117">
        <f t="shared" si="84"/>
        <v>-12.813102119460495</v>
      </c>
      <c r="R229" s="118">
        <f t="shared" si="84"/>
        <v>-1.882705764745085</v>
      </c>
      <c r="S229" s="119"/>
      <c r="T229" s="53">
        <f t="shared" si="80"/>
        <v>0.05889</v>
      </c>
      <c r="U229" s="102">
        <v>0.14437</v>
      </c>
      <c r="W229" s="6">
        <v>921051</v>
      </c>
      <c r="X229" s="39">
        <v>0.015793651468007243</v>
      </c>
      <c r="Y229" s="39">
        <f t="shared" si="79"/>
        <v>0.01579</v>
      </c>
    </row>
    <row r="230" spans="1:25" ht="13.5" customHeight="1">
      <c r="A230" s="112">
        <v>11</v>
      </c>
      <c r="B230" s="112">
        <v>2</v>
      </c>
      <c r="C230" s="199" t="s">
        <v>214</v>
      </c>
      <c r="D230" s="200">
        <v>2388690</v>
      </c>
      <c r="E230" s="200">
        <v>212595640</v>
      </c>
      <c r="F230" s="215" t="s">
        <v>214</v>
      </c>
      <c r="G230" s="164">
        <v>159729928</v>
      </c>
      <c r="H230" s="213">
        <v>0.61611</v>
      </c>
      <c r="I230" s="115">
        <v>0.65033</v>
      </c>
      <c r="J230" s="115">
        <v>0.60398</v>
      </c>
      <c r="K230" s="216">
        <v>2388690</v>
      </c>
      <c r="L230" s="216">
        <v>212595640</v>
      </c>
      <c r="M230" s="130">
        <f t="shared" si="81"/>
        <v>214984330</v>
      </c>
      <c r="N230" s="115">
        <f t="shared" si="85"/>
        <v>0.68373</v>
      </c>
      <c r="O230" s="115">
        <f t="shared" si="82"/>
        <v>0.64992</v>
      </c>
      <c r="P230" s="115">
        <f t="shared" si="83"/>
        <v>0.60363</v>
      </c>
      <c r="Q230" s="117">
        <f t="shared" si="84"/>
        <v>-0.0630449156581947</v>
      </c>
      <c r="R230" s="118">
        <f t="shared" si="84"/>
        <v>-0.05794893870657569</v>
      </c>
      <c r="S230" s="119"/>
      <c r="T230" s="53">
        <f t="shared" si="80"/>
        <v>0.60363</v>
      </c>
      <c r="U230" s="102">
        <v>0.29361</v>
      </c>
      <c r="W230" s="6">
        <v>3012451</v>
      </c>
      <c r="X230" s="39">
        <v>0.051655772762257336</v>
      </c>
      <c r="Y230" s="39">
        <f t="shared" si="79"/>
        <v>0.05166</v>
      </c>
    </row>
    <row r="231" spans="1:25" ht="13.5" customHeight="1">
      <c r="A231" s="112">
        <v>11</v>
      </c>
      <c r="B231" s="112">
        <v>3</v>
      </c>
      <c r="C231" s="201"/>
      <c r="D231" s="198"/>
      <c r="E231" s="198"/>
      <c r="F231" s="121" t="s">
        <v>31</v>
      </c>
      <c r="G231" s="113">
        <v>2573750020</v>
      </c>
      <c r="H231" s="122">
        <v>9.92753</v>
      </c>
      <c r="I231" s="122">
        <v>9.48964</v>
      </c>
      <c r="J231" s="122">
        <v>9.192479999999998</v>
      </c>
      <c r="K231" s="123">
        <f aca="true" t="shared" si="86" ref="K231:P231">SUM(K209:K230)</f>
        <v>112220041</v>
      </c>
      <c r="L231" s="123">
        <f t="shared" si="86"/>
        <v>2968087949</v>
      </c>
      <c r="M231" s="124">
        <f t="shared" si="86"/>
        <v>3080307990</v>
      </c>
      <c r="N231" s="12">
        <f t="shared" si="86"/>
        <v>9.79647</v>
      </c>
      <c r="O231" s="12">
        <f t="shared" si="86"/>
        <v>9.86206</v>
      </c>
      <c r="P231" s="12">
        <f t="shared" si="86"/>
        <v>9.50881</v>
      </c>
      <c r="Q231" s="127">
        <f t="shared" si="84"/>
        <v>3.924490286248994</v>
      </c>
      <c r="R231" s="127">
        <f t="shared" si="84"/>
        <v>3.441182357753325</v>
      </c>
      <c r="S231" s="119"/>
      <c r="T231" s="53">
        <f t="shared" si="80"/>
        <v>9.50881</v>
      </c>
      <c r="U231" s="102">
        <v>0.12495</v>
      </c>
      <c r="W231" s="6">
        <v>5067648</v>
      </c>
      <c r="X231" s="39">
        <v>0.0868971058872353</v>
      </c>
      <c r="Y231" s="39">
        <f t="shared" si="79"/>
        <v>0.0869</v>
      </c>
    </row>
    <row r="232" spans="1:25" ht="13.5" customHeight="1">
      <c r="A232" s="39">
        <v>11</v>
      </c>
      <c r="B232" s="39">
        <v>3</v>
      </c>
      <c r="D232" s="198"/>
      <c r="E232" s="198"/>
      <c r="F232" s="225"/>
      <c r="G232" s="56"/>
      <c r="H232" s="57"/>
      <c r="I232" s="57"/>
      <c r="J232" s="8"/>
      <c r="K232" s="129"/>
      <c r="L232" s="129"/>
      <c r="M232" s="14"/>
      <c r="N232" s="15"/>
      <c r="O232" s="15"/>
      <c r="P232" s="16"/>
      <c r="Q232" s="17"/>
      <c r="R232" s="147"/>
      <c r="S232" s="119"/>
      <c r="U232" s="102"/>
      <c r="W232" s="6"/>
      <c r="Y232" s="39">
        <f t="shared" si="79"/>
        <v>0</v>
      </c>
    </row>
    <row r="233" spans="1:25" ht="13.5" customHeight="1">
      <c r="A233" s="39">
        <v>11</v>
      </c>
      <c r="B233" s="39">
        <v>3</v>
      </c>
      <c r="D233" s="198"/>
      <c r="E233" s="198"/>
      <c r="F233" s="135" t="s">
        <v>215</v>
      </c>
      <c r="G233" s="56"/>
      <c r="H233" s="61"/>
      <c r="I233" s="61"/>
      <c r="J233" s="62"/>
      <c r="K233" s="129"/>
      <c r="L233" s="129"/>
      <c r="M233" s="60"/>
      <c r="N233" s="136"/>
      <c r="O233" s="136"/>
      <c r="P233" s="137"/>
      <c r="Q233" s="138"/>
      <c r="R233" s="139"/>
      <c r="S233" s="119"/>
      <c r="T233" s="53">
        <f>ROUND(P233,5)</f>
        <v>0</v>
      </c>
      <c r="U233" s="102">
        <v>0.23183</v>
      </c>
      <c r="W233" s="6">
        <v>8104941</v>
      </c>
      <c r="X233" s="39">
        <v>0.13897885494154186</v>
      </c>
      <c r="Y233" s="39">
        <f t="shared" si="79"/>
        <v>0.13898</v>
      </c>
    </row>
    <row r="234" spans="1:25" ht="13.5" customHeight="1">
      <c r="A234" s="112">
        <v>12</v>
      </c>
      <c r="B234" s="112">
        <v>2</v>
      </c>
      <c r="C234" s="199" t="s">
        <v>216</v>
      </c>
      <c r="D234" s="200">
        <v>5797972</v>
      </c>
      <c r="E234" s="200">
        <v>421690</v>
      </c>
      <c r="F234" s="13" t="s">
        <v>216</v>
      </c>
      <c r="G234" s="113">
        <v>5076253</v>
      </c>
      <c r="H234" s="122">
        <v>0.01958</v>
      </c>
      <c r="I234" s="12">
        <v>0.02014</v>
      </c>
      <c r="J234" s="143">
        <v>0.06831</v>
      </c>
      <c r="K234" s="205">
        <v>5797972</v>
      </c>
      <c r="L234" s="205">
        <v>421690</v>
      </c>
      <c r="M234" s="130">
        <f aca="true" t="shared" si="87" ref="M234:M251">K234+L234</f>
        <v>6219662</v>
      </c>
      <c r="N234" s="115">
        <f>ROUND(M234/$M$369*100,5)</f>
        <v>0.01978</v>
      </c>
      <c r="O234" s="115">
        <f aca="true" t="shared" si="88" ref="O234:O251">ROUND((H234+N234)/2,5)</f>
        <v>0.01968</v>
      </c>
      <c r="P234" s="115">
        <f aca="true" t="shared" si="89" ref="P234:P251">ROUND((O234*0.85)+$U$11,5)</f>
        <v>0.06792</v>
      </c>
      <c r="Q234" s="117">
        <f aca="true" t="shared" si="90" ref="Q234:R252">((O234/I234)-1)*100</f>
        <v>-2.284011916583928</v>
      </c>
      <c r="R234" s="118">
        <f t="shared" si="90"/>
        <v>-0.5709266578831862</v>
      </c>
      <c r="S234" s="119"/>
      <c r="T234" s="53">
        <f>ROUND(P234,5)</f>
        <v>0.06792</v>
      </c>
      <c r="U234" s="102">
        <v>0.09894</v>
      </c>
      <c r="W234" s="6"/>
      <c r="Y234" s="39">
        <f t="shared" si="79"/>
        <v>0</v>
      </c>
    </row>
    <row r="235" spans="1:25" ht="13.5" customHeight="1">
      <c r="A235" s="112">
        <v>12</v>
      </c>
      <c r="B235" s="112">
        <v>2</v>
      </c>
      <c r="C235" s="199" t="s">
        <v>217</v>
      </c>
      <c r="D235" s="200">
        <v>3723520</v>
      </c>
      <c r="E235" s="200">
        <v>606667</v>
      </c>
      <c r="F235" s="13" t="s">
        <v>217</v>
      </c>
      <c r="G235" s="113">
        <v>3702129</v>
      </c>
      <c r="H235" s="114">
        <v>0.01428</v>
      </c>
      <c r="I235" s="115">
        <v>0.01368</v>
      </c>
      <c r="J235" s="115">
        <v>0.06282</v>
      </c>
      <c r="K235" s="205">
        <v>3723520</v>
      </c>
      <c r="L235" s="205">
        <v>606667</v>
      </c>
      <c r="M235" s="130">
        <f t="shared" si="87"/>
        <v>4330187</v>
      </c>
      <c r="N235" s="115">
        <f aca="true" t="shared" si="91" ref="N235:N251">ROUND(M235/$M$369*100,5)</f>
        <v>0.01377</v>
      </c>
      <c r="O235" s="115">
        <f t="shared" si="88"/>
        <v>0.01403</v>
      </c>
      <c r="P235" s="115">
        <f t="shared" si="89"/>
        <v>0.06312</v>
      </c>
      <c r="Q235" s="117">
        <f t="shared" si="90"/>
        <v>2.558479532163749</v>
      </c>
      <c r="R235" s="118">
        <f t="shared" si="90"/>
        <v>0.47755491881564804</v>
      </c>
      <c r="S235" s="119"/>
      <c r="T235" s="53">
        <f>ROUND(P235,5)</f>
        <v>0.06312</v>
      </c>
      <c r="U235" s="102">
        <v>0</v>
      </c>
      <c r="W235" s="6"/>
      <c r="Y235" s="39">
        <f t="shared" si="79"/>
        <v>0</v>
      </c>
    </row>
    <row r="236" spans="1:25" ht="13.5" customHeight="1">
      <c r="A236" s="112">
        <v>12</v>
      </c>
      <c r="B236" s="112">
        <v>2</v>
      </c>
      <c r="C236" s="199" t="s">
        <v>218</v>
      </c>
      <c r="D236" s="200">
        <v>5605201</v>
      </c>
      <c r="E236" s="200">
        <v>984285</v>
      </c>
      <c r="F236" s="13" t="s">
        <v>218</v>
      </c>
      <c r="G236" s="113">
        <v>5167465</v>
      </c>
      <c r="H236" s="122">
        <v>0.01993</v>
      </c>
      <c r="I236" s="12">
        <v>0.01919</v>
      </c>
      <c r="J236" s="143">
        <v>0.06751</v>
      </c>
      <c r="K236" s="205">
        <v>5605201</v>
      </c>
      <c r="L236" s="205">
        <v>984285</v>
      </c>
      <c r="M236" s="140">
        <f t="shared" si="87"/>
        <v>6589486</v>
      </c>
      <c r="N236" s="115">
        <f t="shared" si="91"/>
        <v>0.02096</v>
      </c>
      <c r="O236" s="115">
        <f t="shared" si="88"/>
        <v>0.02045</v>
      </c>
      <c r="P236" s="115">
        <f t="shared" si="89"/>
        <v>0.06858</v>
      </c>
      <c r="Q236" s="127">
        <f t="shared" si="90"/>
        <v>6.565919749869731</v>
      </c>
      <c r="R236" s="127">
        <f t="shared" si="90"/>
        <v>1.5849503777218166</v>
      </c>
      <c r="S236" s="119"/>
      <c r="T236" s="53">
        <f>ROUND(P236,5)</f>
        <v>0.06858</v>
      </c>
      <c r="U236" s="102">
        <v>0.1</v>
      </c>
      <c r="W236" s="6">
        <v>44675716</v>
      </c>
      <c r="X236" s="39">
        <v>0.7660734178538154</v>
      </c>
      <c r="Y236" s="39">
        <f t="shared" si="79"/>
        <v>0.76607</v>
      </c>
    </row>
    <row r="237" spans="1:25" ht="13.5" customHeight="1">
      <c r="A237" s="112">
        <v>12</v>
      </c>
      <c r="B237" s="112">
        <v>2</v>
      </c>
      <c r="C237" s="199" t="s">
        <v>219</v>
      </c>
      <c r="D237" s="200">
        <v>28501219</v>
      </c>
      <c r="E237" s="200">
        <v>8247884</v>
      </c>
      <c r="F237" s="13" t="s">
        <v>219</v>
      </c>
      <c r="G237" s="113">
        <v>31557472</v>
      </c>
      <c r="H237" s="122">
        <v>0.12172</v>
      </c>
      <c r="I237" s="12">
        <v>0.11452</v>
      </c>
      <c r="J237" s="143">
        <v>0.14854</v>
      </c>
      <c r="K237" s="205">
        <v>28501219</v>
      </c>
      <c r="L237" s="205">
        <v>8247884</v>
      </c>
      <c r="M237" s="140">
        <f t="shared" si="87"/>
        <v>36749103</v>
      </c>
      <c r="N237" s="115">
        <f t="shared" si="91"/>
        <v>0.11688</v>
      </c>
      <c r="O237" s="115">
        <f t="shared" si="88"/>
        <v>0.1193</v>
      </c>
      <c r="P237" s="115">
        <f t="shared" si="89"/>
        <v>0.1526</v>
      </c>
      <c r="Q237" s="127">
        <f t="shared" si="90"/>
        <v>4.173943415997217</v>
      </c>
      <c r="R237" s="127">
        <f t="shared" si="90"/>
        <v>2.7332704995287616</v>
      </c>
      <c r="S237" s="119"/>
      <c r="U237" s="102"/>
      <c r="V237" s="146"/>
      <c r="W237" s="6">
        <v>2092053</v>
      </c>
      <c r="X237" s="39">
        <v>0.03587331856172889</v>
      </c>
      <c r="Y237" s="39">
        <f t="shared" si="79"/>
        <v>0.03587</v>
      </c>
    </row>
    <row r="238" spans="1:25" ht="13.5" customHeight="1">
      <c r="A238" s="112">
        <v>12</v>
      </c>
      <c r="B238" s="112">
        <v>2</v>
      </c>
      <c r="C238" s="199" t="s">
        <v>220</v>
      </c>
      <c r="D238" s="200">
        <v>14763188</v>
      </c>
      <c r="E238" s="200">
        <v>18005613</v>
      </c>
      <c r="F238" s="13" t="s">
        <v>220</v>
      </c>
      <c r="G238" s="113">
        <v>23570334</v>
      </c>
      <c r="H238" s="122">
        <v>0.09092</v>
      </c>
      <c r="I238" s="12">
        <v>0.09176</v>
      </c>
      <c r="J238" s="143">
        <v>0.12919</v>
      </c>
      <c r="K238" s="205">
        <v>14763188</v>
      </c>
      <c r="L238" s="205">
        <v>18005613</v>
      </c>
      <c r="M238" s="140">
        <f t="shared" si="87"/>
        <v>32768801</v>
      </c>
      <c r="N238" s="115">
        <f t="shared" si="91"/>
        <v>0.10422</v>
      </c>
      <c r="O238" s="115">
        <f t="shared" si="88"/>
        <v>0.09757</v>
      </c>
      <c r="P238" s="115">
        <f t="shared" si="89"/>
        <v>0.13413</v>
      </c>
      <c r="Q238" s="127">
        <f t="shared" si="90"/>
        <v>6.331734960767221</v>
      </c>
      <c r="R238" s="127">
        <f t="shared" si="90"/>
        <v>3.823825373480916</v>
      </c>
      <c r="S238" s="119"/>
      <c r="U238" s="102"/>
      <c r="V238" s="146"/>
      <c r="W238" s="6">
        <v>28633793</v>
      </c>
      <c r="X238" s="39">
        <v>0.4909957720572101</v>
      </c>
      <c r="Y238" s="39">
        <f t="shared" si="79"/>
        <v>0.491</v>
      </c>
    </row>
    <row r="239" spans="1:25" ht="13.5" customHeight="1">
      <c r="A239" s="112">
        <v>12</v>
      </c>
      <c r="B239" s="112">
        <v>2</v>
      </c>
      <c r="C239" s="199" t="s">
        <v>221</v>
      </c>
      <c r="D239" s="200">
        <v>26278563</v>
      </c>
      <c r="E239" s="200">
        <v>10131987</v>
      </c>
      <c r="F239" s="13" t="s">
        <v>221</v>
      </c>
      <c r="G239" s="113">
        <v>28427029</v>
      </c>
      <c r="H239" s="122">
        <v>0.10965</v>
      </c>
      <c r="I239" s="12">
        <v>0.11379</v>
      </c>
      <c r="J239" s="143">
        <v>0.14792</v>
      </c>
      <c r="K239" s="205">
        <v>26278563</v>
      </c>
      <c r="L239" s="205">
        <v>10131987</v>
      </c>
      <c r="M239" s="140">
        <f t="shared" si="87"/>
        <v>36410550</v>
      </c>
      <c r="N239" s="115">
        <f t="shared" si="91"/>
        <v>0.1158</v>
      </c>
      <c r="O239" s="115">
        <f t="shared" si="88"/>
        <v>0.11273</v>
      </c>
      <c r="P239" s="115">
        <f t="shared" si="89"/>
        <v>0.14702</v>
      </c>
      <c r="Q239" s="127">
        <f t="shared" si="90"/>
        <v>-0.9315405571667101</v>
      </c>
      <c r="R239" s="127">
        <f t="shared" si="90"/>
        <v>-0.6084369929691635</v>
      </c>
      <c r="S239" s="119"/>
      <c r="T239" s="53">
        <f aca="true" t="shared" si="92" ref="T239:T249">ROUND(P239,5)</f>
        <v>0.14702</v>
      </c>
      <c r="U239" s="102">
        <v>0.08107</v>
      </c>
      <c r="W239" s="6">
        <v>8514173</v>
      </c>
      <c r="X239" s="39">
        <v>0.14599612931348818</v>
      </c>
      <c r="Y239" s="39">
        <f t="shared" si="79"/>
        <v>0.146</v>
      </c>
    </row>
    <row r="240" spans="1:25" ht="13.5" customHeight="1">
      <c r="A240" s="112">
        <v>12</v>
      </c>
      <c r="B240" s="112">
        <v>2</v>
      </c>
      <c r="C240" s="199" t="s">
        <v>222</v>
      </c>
      <c r="D240" s="200">
        <v>9296389</v>
      </c>
      <c r="E240" s="200">
        <v>5751678</v>
      </c>
      <c r="F240" s="13" t="s">
        <v>222</v>
      </c>
      <c r="G240" s="113">
        <v>11499230</v>
      </c>
      <c r="H240" s="122">
        <v>0.04436</v>
      </c>
      <c r="I240" s="12">
        <v>0.04982</v>
      </c>
      <c r="J240" s="143">
        <v>0.09354</v>
      </c>
      <c r="K240" s="205">
        <v>9296389</v>
      </c>
      <c r="L240" s="205">
        <v>5751678</v>
      </c>
      <c r="M240" s="130">
        <f t="shared" si="87"/>
        <v>15048067</v>
      </c>
      <c r="N240" s="115">
        <f t="shared" si="91"/>
        <v>0.04786</v>
      </c>
      <c r="O240" s="115">
        <f t="shared" si="88"/>
        <v>0.04611</v>
      </c>
      <c r="P240" s="115">
        <f t="shared" si="89"/>
        <v>0.09039</v>
      </c>
      <c r="Q240" s="117">
        <f t="shared" si="90"/>
        <v>-7.446808510638303</v>
      </c>
      <c r="R240" s="118">
        <f t="shared" si="90"/>
        <v>-3.3675432969852426</v>
      </c>
      <c r="S240" s="119"/>
      <c r="T240" s="53">
        <f t="shared" si="92"/>
        <v>0.09039</v>
      </c>
      <c r="U240" s="102">
        <v>4.46748</v>
      </c>
      <c r="W240" s="6">
        <v>34024708</v>
      </c>
      <c r="X240" s="39">
        <v>0.5834360740639962</v>
      </c>
      <c r="Y240" s="39">
        <f t="shared" si="79"/>
        <v>0.58344</v>
      </c>
    </row>
    <row r="241" spans="1:25" ht="13.5" customHeight="1">
      <c r="A241" s="112">
        <v>12</v>
      </c>
      <c r="B241" s="112">
        <v>2</v>
      </c>
      <c r="C241" s="199" t="s">
        <v>223</v>
      </c>
      <c r="D241" s="200">
        <v>27938474</v>
      </c>
      <c r="E241" s="200">
        <v>8409488</v>
      </c>
      <c r="F241" s="13" t="s">
        <v>223</v>
      </c>
      <c r="G241" s="113">
        <v>26996875</v>
      </c>
      <c r="H241" s="122">
        <v>0.10413</v>
      </c>
      <c r="I241" s="12">
        <v>0.10399</v>
      </c>
      <c r="J241" s="143">
        <v>0.13959</v>
      </c>
      <c r="K241" s="205">
        <v>27938474</v>
      </c>
      <c r="L241" s="205">
        <v>8409488</v>
      </c>
      <c r="M241" s="144">
        <f t="shared" si="87"/>
        <v>36347962</v>
      </c>
      <c r="N241" s="115">
        <f t="shared" si="91"/>
        <v>0.1156</v>
      </c>
      <c r="O241" s="115">
        <f t="shared" si="88"/>
        <v>0.10987</v>
      </c>
      <c r="P241" s="115">
        <f t="shared" si="89"/>
        <v>0.14458</v>
      </c>
      <c r="Q241" s="117">
        <f t="shared" si="90"/>
        <v>5.65438984517741</v>
      </c>
      <c r="R241" s="118">
        <f t="shared" si="90"/>
        <v>3.574754638584432</v>
      </c>
      <c r="S241" s="119"/>
      <c r="T241" s="53">
        <f t="shared" si="92"/>
        <v>0.14458</v>
      </c>
      <c r="U241" s="102">
        <v>0.11694</v>
      </c>
      <c r="W241" s="6"/>
      <c r="Y241" s="39">
        <f t="shared" si="79"/>
        <v>0</v>
      </c>
    </row>
    <row r="242" spans="1:25" ht="13.5" customHeight="1">
      <c r="A242" s="112">
        <v>12</v>
      </c>
      <c r="B242" s="112">
        <v>2</v>
      </c>
      <c r="C242" s="199" t="s">
        <v>224</v>
      </c>
      <c r="D242" s="200">
        <v>54819634</v>
      </c>
      <c r="E242" s="200">
        <v>53937788</v>
      </c>
      <c r="F242" s="13" t="s">
        <v>224</v>
      </c>
      <c r="G242" s="113">
        <v>74209212</v>
      </c>
      <c r="H242" s="122">
        <v>0.28624</v>
      </c>
      <c r="I242" s="12">
        <v>0.29583</v>
      </c>
      <c r="J242" s="143">
        <v>0.30265</v>
      </c>
      <c r="K242" s="205">
        <v>54819634</v>
      </c>
      <c r="L242" s="205">
        <v>53937788</v>
      </c>
      <c r="M242" s="140">
        <f t="shared" si="87"/>
        <v>108757422</v>
      </c>
      <c r="N242" s="115">
        <f t="shared" si="91"/>
        <v>0.34589</v>
      </c>
      <c r="O242" s="115">
        <f t="shared" si="88"/>
        <v>0.31607</v>
      </c>
      <c r="P242" s="115">
        <f t="shared" si="89"/>
        <v>0.31985</v>
      </c>
      <c r="Q242" s="127">
        <f t="shared" si="90"/>
        <v>6.841767231180085</v>
      </c>
      <c r="R242" s="127">
        <f t="shared" si="90"/>
        <v>5.683132331075513</v>
      </c>
      <c r="S242" s="119"/>
      <c r="T242" s="53">
        <f t="shared" si="92"/>
        <v>0.31985</v>
      </c>
      <c r="U242" s="102">
        <v>0.10331</v>
      </c>
      <c r="W242" s="6">
        <v>6936720</v>
      </c>
      <c r="X242" s="39">
        <v>0.11894687483228962</v>
      </c>
      <c r="Y242" s="39">
        <f t="shared" si="79"/>
        <v>0.11895</v>
      </c>
    </row>
    <row r="243" spans="1:25" ht="13.5" customHeight="1">
      <c r="A243" s="112">
        <v>12</v>
      </c>
      <c r="B243" s="112">
        <v>2</v>
      </c>
      <c r="C243" s="199" t="s">
        <v>225</v>
      </c>
      <c r="D243" s="200">
        <v>19721860</v>
      </c>
      <c r="E243" s="200">
        <v>21896236</v>
      </c>
      <c r="F243" s="13" t="s">
        <v>225</v>
      </c>
      <c r="G243" s="113">
        <v>30555783</v>
      </c>
      <c r="H243" s="122">
        <v>0.11786</v>
      </c>
      <c r="I243" s="12">
        <v>0.11138</v>
      </c>
      <c r="J243" s="143">
        <v>0.14587</v>
      </c>
      <c r="K243" s="205">
        <v>19721860</v>
      </c>
      <c r="L243" s="205">
        <v>21896236</v>
      </c>
      <c r="M243" s="140">
        <f t="shared" si="87"/>
        <v>41618096</v>
      </c>
      <c r="N243" s="115">
        <f t="shared" si="91"/>
        <v>0.13236</v>
      </c>
      <c r="O243" s="115">
        <f t="shared" si="88"/>
        <v>0.12511</v>
      </c>
      <c r="P243" s="115">
        <f t="shared" si="89"/>
        <v>0.15754</v>
      </c>
      <c r="Q243" s="127">
        <f t="shared" si="90"/>
        <v>12.327168252828159</v>
      </c>
      <c r="R243" s="127">
        <f t="shared" si="90"/>
        <v>8.000274216768366</v>
      </c>
      <c r="S243" s="119"/>
      <c r="T243" s="53">
        <f t="shared" si="92"/>
        <v>0.15754</v>
      </c>
      <c r="U243" s="102">
        <v>0.08364</v>
      </c>
      <c r="W243" s="6">
        <v>32779484</v>
      </c>
      <c r="X243" s="39">
        <v>0.5620836909108398</v>
      </c>
      <c r="Y243" s="39">
        <f t="shared" si="79"/>
        <v>0.56208</v>
      </c>
    </row>
    <row r="244" spans="1:25" ht="13.5" customHeight="1">
      <c r="A244" s="112">
        <v>12</v>
      </c>
      <c r="B244" s="112">
        <v>2</v>
      </c>
      <c r="C244" s="199" t="s">
        <v>226</v>
      </c>
      <c r="D244" s="200">
        <v>14019539</v>
      </c>
      <c r="E244" s="200">
        <v>14296749</v>
      </c>
      <c r="F244" s="13" t="s">
        <v>226</v>
      </c>
      <c r="G244" s="113">
        <v>25488302</v>
      </c>
      <c r="H244" s="114">
        <v>0.09831</v>
      </c>
      <c r="I244" s="115">
        <v>0.10143</v>
      </c>
      <c r="J244" s="115">
        <v>0.13741</v>
      </c>
      <c r="K244" s="205">
        <v>14019539</v>
      </c>
      <c r="L244" s="205">
        <v>14296749</v>
      </c>
      <c r="M244" s="130">
        <f t="shared" si="87"/>
        <v>28316288</v>
      </c>
      <c r="N244" s="115">
        <f t="shared" si="91"/>
        <v>0.09006</v>
      </c>
      <c r="O244" s="115">
        <f t="shared" si="88"/>
        <v>0.09419</v>
      </c>
      <c r="P244" s="115">
        <f t="shared" si="89"/>
        <v>0.13126</v>
      </c>
      <c r="Q244" s="117">
        <f t="shared" si="90"/>
        <v>-7.13792763482205</v>
      </c>
      <c r="R244" s="118">
        <f t="shared" si="90"/>
        <v>-4.475656793537597</v>
      </c>
      <c r="S244" s="119"/>
      <c r="T244" s="53">
        <f t="shared" si="92"/>
        <v>0.13126</v>
      </c>
      <c r="U244" s="102">
        <v>0</v>
      </c>
      <c r="W244" s="6"/>
      <c r="Y244" s="39">
        <f t="shared" si="79"/>
        <v>0</v>
      </c>
    </row>
    <row r="245" spans="1:25" ht="13.5" customHeight="1">
      <c r="A245" s="112">
        <v>12</v>
      </c>
      <c r="B245" s="112">
        <v>2</v>
      </c>
      <c r="C245" s="199" t="s">
        <v>227</v>
      </c>
      <c r="D245" s="200">
        <v>7574019</v>
      </c>
      <c r="E245" s="200">
        <v>1388469</v>
      </c>
      <c r="F245" s="13" t="s">
        <v>227</v>
      </c>
      <c r="G245" s="113">
        <v>7495804</v>
      </c>
      <c r="H245" s="114">
        <v>0.02891</v>
      </c>
      <c r="I245" s="115">
        <v>0.02832</v>
      </c>
      <c r="J245" s="115">
        <v>0.07527</v>
      </c>
      <c r="K245" s="205">
        <v>7574019</v>
      </c>
      <c r="L245" s="205">
        <v>1388469</v>
      </c>
      <c r="M245" s="130">
        <f t="shared" si="87"/>
        <v>8962488</v>
      </c>
      <c r="N245" s="115">
        <f t="shared" si="91"/>
        <v>0.0285</v>
      </c>
      <c r="O245" s="115">
        <f t="shared" si="88"/>
        <v>0.02871</v>
      </c>
      <c r="P245" s="115">
        <f t="shared" si="89"/>
        <v>0.0756</v>
      </c>
      <c r="Q245" s="117">
        <f t="shared" si="90"/>
        <v>1.3771186440677985</v>
      </c>
      <c r="R245" s="118">
        <f t="shared" si="90"/>
        <v>0.4384216819449893</v>
      </c>
      <c r="S245" s="119"/>
      <c r="T245" s="53">
        <f t="shared" si="92"/>
        <v>0.0756</v>
      </c>
      <c r="U245" s="102">
        <v>14.38617</v>
      </c>
      <c r="W245" s="6">
        <v>3251213</v>
      </c>
      <c r="X245" s="39">
        <v>0.05574992586757327</v>
      </c>
      <c r="Y245" s="39">
        <f t="shared" si="79"/>
        <v>0.05575</v>
      </c>
    </row>
    <row r="246" spans="1:25" ht="13.5" customHeight="1">
      <c r="A246" s="112">
        <v>12</v>
      </c>
      <c r="B246" s="112">
        <v>2</v>
      </c>
      <c r="C246" s="199" t="s">
        <v>228</v>
      </c>
      <c r="D246" s="200">
        <v>6135493</v>
      </c>
      <c r="E246" s="200">
        <v>713239</v>
      </c>
      <c r="F246" s="13" t="s">
        <v>228</v>
      </c>
      <c r="G246" s="113">
        <v>6489291</v>
      </c>
      <c r="H246" s="114">
        <v>0.02503</v>
      </c>
      <c r="I246" s="115">
        <v>0.02288</v>
      </c>
      <c r="J246" s="115">
        <v>0.07064</v>
      </c>
      <c r="K246" s="205">
        <v>6135493</v>
      </c>
      <c r="L246" s="205">
        <v>713239</v>
      </c>
      <c r="M246" s="130">
        <f t="shared" si="87"/>
        <v>6848732</v>
      </c>
      <c r="N246" s="115">
        <f t="shared" si="91"/>
        <v>0.02178</v>
      </c>
      <c r="O246" s="115">
        <f t="shared" si="88"/>
        <v>0.02341</v>
      </c>
      <c r="P246" s="115">
        <f t="shared" si="89"/>
        <v>0.07109</v>
      </c>
      <c r="Q246" s="117">
        <f t="shared" si="90"/>
        <v>2.3164335664335622</v>
      </c>
      <c r="R246" s="118">
        <f t="shared" si="90"/>
        <v>0.6370328425821192</v>
      </c>
      <c r="S246" s="119"/>
      <c r="T246" s="53">
        <f t="shared" si="92"/>
        <v>0.07109</v>
      </c>
      <c r="U246" s="102">
        <v>13.96262</v>
      </c>
      <c r="W246" s="6">
        <v>33640713</v>
      </c>
      <c r="X246" s="39">
        <v>0.5768515492163413</v>
      </c>
      <c r="Y246" s="39">
        <f t="shared" si="79"/>
        <v>0.57685</v>
      </c>
    </row>
    <row r="247" spans="1:25" ht="13.5" customHeight="1">
      <c r="A247" s="112">
        <v>12</v>
      </c>
      <c r="B247" s="112">
        <v>2</v>
      </c>
      <c r="C247" s="199" t="s">
        <v>229</v>
      </c>
      <c r="D247" s="200">
        <v>6606707</v>
      </c>
      <c r="E247" s="200">
        <v>2013679</v>
      </c>
      <c r="F247" s="13" t="s">
        <v>229</v>
      </c>
      <c r="G247" s="113">
        <v>5966592</v>
      </c>
      <c r="H247" s="114">
        <v>0.02301</v>
      </c>
      <c r="I247" s="115">
        <v>0.02125</v>
      </c>
      <c r="J247" s="115">
        <v>0.06926</v>
      </c>
      <c r="K247" s="205">
        <v>6606707</v>
      </c>
      <c r="L247" s="205">
        <v>2013679</v>
      </c>
      <c r="M247" s="130">
        <f t="shared" si="87"/>
        <v>8620386</v>
      </c>
      <c r="N247" s="115">
        <f t="shared" si="91"/>
        <v>0.02742</v>
      </c>
      <c r="O247" s="115">
        <f t="shared" si="88"/>
        <v>0.02522</v>
      </c>
      <c r="P247" s="115">
        <f t="shared" si="89"/>
        <v>0.07263</v>
      </c>
      <c r="Q247" s="117">
        <f t="shared" si="90"/>
        <v>18.68235294117646</v>
      </c>
      <c r="R247" s="118">
        <f t="shared" si="90"/>
        <v>4.865723361247465</v>
      </c>
      <c r="S247" s="119"/>
      <c r="T247" s="53">
        <f t="shared" si="92"/>
        <v>0.07263</v>
      </c>
      <c r="U247" s="102">
        <v>0.07277</v>
      </c>
      <c r="W247" s="6">
        <v>7175613</v>
      </c>
      <c r="X247" s="39">
        <v>0.12304327425007068</v>
      </c>
      <c r="Y247" s="39">
        <f t="shared" si="79"/>
        <v>0.12304</v>
      </c>
    </row>
    <row r="248" spans="1:25" ht="13.5" customHeight="1">
      <c r="A248" s="112">
        <v>12</v>
      </c>
      <c r="B248" s="112">
        <v>2</v>
      </c>
      <c r="C248" s="199" t="s">
        <v>230</v>
      </c>
      <c r="D248" s="200">
        <v>38892196</v>
      </c>
      <c r="E248" s="200">
        <v>5587019</v>
      </c>
      <c r="F248" s="13" t="s">
        <v>230</v>
      </c>
      <c r="G248" s="113">
        <v>30149053</v>
      </c>
      <c r="H248" s="114">
        <v>0.11629</v>
      </c>
      <c r="I248" s="115">
        <v>0.11012</v>
      </c>
      <c r="J248" s="115">
        <v>0.1448</v>
      </c>
      <c r="K248" s="205">
        <v>38892196</v>
      </c>
      <c r="L248" s="205">
        <v>5587019</v>
      </c>
      <c r="M248" s="130">
        <f t="shared" si="87"/>
        <v>44479215</v>
      </c>
      <c r="N248" s="115">
        <f t="shared" si="91"/>
        <v>0.14146</v>
      </c>
      <c r="O248" s="115">
        <f t="shared" si="88"/>
        <v>0.12888</v>
      </c>
      <c r="P248" s="115">
        <f t="shared" si="89"/>
        <v>0.16074</v>
      </c>
      <c r="Q248" s="117">
        <f t="shared" si="90"/>
        <v>17.035960770069014</v>
      </c>
      <c r="R248" s="118">
        <f t="shared" si="90"/>
        <v>11.008287292817664</v>
      </c>
      <c r="S248" s="119"/>
      <c r="T248" s="53">
        <f t="shared" si="92"/>
        <v>0.16074</v>
      </c>
      <c r="U248" s="102">
        <v>0.09431</v>
      </c>
      <c r="W248" s="6">
        <v>213411531</v>
      </c>
      <c r="X248" s="39">
        <v>3.6594578800390236</v>
      </c>
      <c r="Y248" s="39">
        <f t="shared" si="79"/>
        <v>3.65946</v>
      </c>
    </row>
    <row r="249" spans="1:25" ht="13.5" customHeight="1">
      <c r="A249" s="112">
        <v>12</v>
      </c>
      <c r="B249" s="112">
        <v>2</v>
      </c>
      <c r="C249" s="199" t="s">
        <v>231</v>
      </c>
      <c r="D249" s="200">
        <v>25413212</v>
      </c>
      <c r="E249" s="200">
        <v>16709197</v>
      </c>
      <c r="F249" s="13" t="s">
        <v>231</v>
      </c>
      <c r="G249" s="113">
        <v>35716808</v>
      </c>
      <c r="H249" s="114">
        <v>0.13777</v>
      </c>
      <c r="I249" s="115">
        <v>0.13666</v>
      </c>
      <c r="J249" s="115">
        <v>0.16736</v>
      </c>
      <c r="K249" s="205">
        <v>25413212</v>
      </c>
      <c r="L249" s="205">
        <v>16709197</v>
      </c>
      <c r="M249" s="130">
        <f t="shared" si="87"/>
        <v>42122409</v>
      </c>
      <c r="N249" s="115">
        <f t="shared" si="91"/>
        <v>0.13396</v>
      </c>
      <c r="O249" s="115">
        <f t="shared" si="88"/>
        <v>0.13587</v>
      </c>
      <c r="P249" s="115">
        <f t="shared" si="89"/>
        <v>0.16668</v>
      </c>
      <c r="Q249" s="117">
        <f t="shared" si="90"/>
        <v>-0.578076979364861</v>
      </c>
      <c r="R249" s="118">
        <f t="shared" si="90"/>
        <v>-0.4063097514340419</v>
      </c>
      <c r="S249" s="119"/>
      <c r="T249" s="53">
        <f t="shared" si="92"/>
        <v>0.16668</v>
      </c>
      <c r="U249" s="102">
        <v>0.15102</v>
      </c>
      <c r="W249" s="6">
        <v>1132913</v>
      </c>
      <c r="X249" s="39">
        <v>0.01942653888392118</v>
      </c>
      <c r="Y249" s="39">
        <f t="shared" si="79"/>
        <v>0.01943</v>
      </c>
    </row>
    <row r="250" spans="1:25" ht="13.5" customHeight="1">
      <c r="A250" s="112">
        <v>12</v>
      </c>
      <c r="B250" s="112">
        <v>2</v>
      </c>
      <c r="C250" s="199" t="s">
        <v>232</v>
      </c>
      <c r="D250" s="200">
        <v>12601751</v>
      </c>
      <c r="E250" s="200">
        <v>86578067</v>
      </c>
      <c r="F250" s="19" t="s">
        <v>232</v>
      </c>
      <c r="G250" s="113">
        <v>84235145</v>
      </c>
      <c r="H250" s="114">
        <v>0.32491</v>
      </c>
      <c r="I250" s="115">
        <v>0.31713</v>
      </c>
      <c r="J250" s="115">
        <v>0.32076</v>
      </c>
      <c r="K250" s="205">
        <v>12601751</v>
      </c>
      <c r="L250" s="205">
        <v>86578067</v>
      </c>
      <c r="M250" s="130">
        <f t="shared" si="87"/>
        <v>99179818</v>
      </c>
      <c r="N250" s="115">
        <f t="shared" si="91"/>
        <v>0.31543</v>
      </c>
      <c r="O250" s="115">
        <f t="shared" si="88"/>
        <v>0.32017</v>
      </c>
      <c r="P250" s="115">
        <f t="shared" si="89"/>
        <v>0.32334</v>
      </c>
      <c r="Q250" s="117">
        <f t="shared" si="90"/>
        <v>0.9585974206161474</v>
      </c>
      <c r="R250" s="118">
        <f t="shared" si="90"/>
        <v>0.8043396932285951</v>
      </c>
      <c r="S250" s="119"/>
      <c r="U250" s="102"/>
      <c r="W250" s="6">
        <v>3734541</v>
      </c>
      <c r="X250" s="39">
        <v>0.06403775572360622</v>
      </c>
      <c r="Y250" s="39">
        <f t="shared" si="79"/>
        <v>0.06404</v>
      </c>
    </row>
    <row r="251" spans="1:25" ht="13.5" customHeight="1">
      <c r="A251" s="112">
        <v>12</v>
      </c>
      <c r="B251" s="112">
        <v>2</v>
      </c>
      <c r="C251" s="199" t="s">
        <v>233</v>
      </c>
      <c r="D251" s="200">
        <v>23521288</v>
      </c>
      <c r="E251" s="200">
        <v>3148655</v>
      </c>
      <c r="F251" s="13" t="s">
        <v>233</v>
      </c>
      <c r="G251" s="113">
        <v>21967060</v>
      </c>
      <c r="H251" s="122">
        <v>0.08473</v>
      </c>
      <c r="I251" s="12">
        <v>0.07676</v>
      </c>
      <c r="J251" s="143">
        <v>0.11644</v>
      </c>
      <c r="K251" s="205">
        <v>23521288</v>
      </c>
      <c r="L251" s="205">
        <v>3148655</v>
      </c>
      <c r="M251" s="130">
        <f t="shared" si="87"/>
        <v>26669943</v>
      </c>
      <c r="N251" s="115">
        <f t="shared" si="91"/>
        <v>0.08482</v>
      </c>
      <c r="O251" s="115">
        <f t="shared" si="88"/>
        <v>0.08478</v>
      </c>
      <c r="P251" s="115">
        <f t="shared" si="89"/>
        <v>0.12326</v>
      </c>
      <c r="Q251" s="117">
        <f t="shared" si="90"/>
        <v>10.448150078165707</v>
      </c>
      <c r="R251" s="118">
        <f t="shared" si="90"/>
        <v>5.857093782205425</v>
      </c>
      <c r="S251" s="119"/>
      <c r="U251" s="102"/>
      <c r="W251" s="6">
        <v>14350133</v>
      </c>
      <c r="X251" s="39">
        <v>0.2460678063663675</v>
      </c>
      <c r="Y251" s="39">
        <f t="shared" si="79"/>
        <v>0.24607</v>
      </c>
    </row>
    <row r="252" spans="1:25" ht="13.5" customHeight="1">
      <c r="A252" s="39">
        <v>12</v>
      </c>
      <c r="B252" s="39">
        <v>3</v>
      </c>
      <c r="D252" s="198"/>
      <c r="E252" s="198"/>
      <c r="F252" s="151" t="s">
        <v>234</v>
      </c>
      <c r="G252" s="113">
        <v>458269837</v>
      </c>
      <c r="H252" s="122">
        <v>1.76763</v>
      </c>
      <c r="I252" s="122">
        <v>1.7486499999999998</v>
      </c>
      <c r="J252" s="143">
        <v>2.40788</v>
      </c>
      <c r="K252" s="152">
        <f aca="true" t="shared" si="93" ref="K252:P252">SUM(K234:K251)</f>
        <v>331210225</v>
      </c>
      <c r="L252" s="152">
        <f t="shared" si="93"/>
        <v>258828390</v>
      </c>
      <c r="M252" s="140">
        <f t="shared" si="93"/>
        <v>590038615</v>
      </c>
      <c r="N252" s="153">
        <f t="shared" si="93"/>
        <v>1.87655</v>
      </c>
      <c r="O252" s="153">
        <f t="shared" si="93"/>
        <v>1.8221500000000002</v>
      </c>
      <c r="P252" s="154">
        <f t="shared" si="93"/>
        <v>2.47033</v>
      </c>
      <c r="Q252" s="127">
        <f t="shared" si="90"/>
        <v>4.2032425013582175</v>
      </c>
      <c r="R252" s="127">
        <f t="shared" si="90"/>
        <v>2.593567785770068</v>
      </c>
      <c r="S252" s="119"/>
      <c r="U252" s="102"/>
      <c r="W252" s="6"/>
      <c r="Y252" s="39">
        <f t="shared" si="79"/>
        <v>0</v>
      </c>
    </row>
    <row r="253" spans="1:23" ht="13.5" customHeight="1">
      <c r="A253" s="39">
        <v>12</v>
      </c>
      <c r="B253" s="39">
        <v>3</v>
      </c>
      <c r="D253" s="198"/>
      <c r="E253" s="198"/>
      <c r="F253" s="128"/>
      <c r="G253" s="56"/>
      <c r="H253" s="57"/>
      <c r="I253" s="57"/>
      <c r="J253" s="8"/>
      <c r="K253" s="129"/>
      <c r="L253" s="129"/>
      <c r="M253" s="130"/>
      <c r="N253" s="131"/>
      <c r="O253" s="131"/>
      <c r="P253" s="132"/>
      <c r="Q253" s="133"/>
      <c r="R253" s="134"/>
      <c r="S253" s="119"/>
      <c r="U253" s="102"/>
      <c r="W253" s="6"/>
    </row>
    <row r="254" spans="1:25" ht="13.5" customHeight="1">
      <c r="A254" s="39">
        <v>12</v>
      </c>
      <c r="B254" s="39">
        <v>3</v>
      </c>
      <c r="D254" s="198"/>
      <c r="E254" s="198"/>
      <c r="F254" s="135" t="s">
        <v>235</v>
      </c>
      <c r="G254" s="56"/>
      <c r="H254" s="57"/>
      <c r="I254" s="57"/>
      <c r="J254" s="8"/>
      <c r="K254" s="129"/>
      <c r="L254" s="129"/>
      <c r="M254" s="14"/>
      <c r="N254" s="15"/>
      <c r="O254" s="15"/>
      <c r="P254" s="16"/>
      <c r="Q254" s="17"/>
      <c r="R254" s="139"/>
      <c r="S254" s="119"/>
      <c r="T254" s="53">
        <f aca="true" t="shared" si="94" ref="T254:T262">ROUND(P254,5)</f>
        <v>0</v>
      </c>
      <c r="U254" s="102">
        <v>7.8337</v>
      </c>
      <c r="W254" s="6">
        <v>2604962</v>
      </c>
      <c r="X254" s="39">
        <v>0.044668386349293446</v>
      </c>
      <c r="Y254" s="39">
        <f aca="true" t="shared" si="95" ref="Y254:Y285">ROUND(X254,5)</f>
        <v>0.04467</v>
      </c>
    </row>
    <row r="255" spans="1:25" ht="13.5" customHeight="1">
      <c r="A255" s="112">
        <v>13</v>
      </c>
      <c r="B255" s="112">
        <v>2</v>
      </c>
      <c r="C255" s="199" t="s">
        <v>236</v>
      </c>
      <c r="D255" s="200">
        <v>6455401</v>
      </c>
      <c r="E255" s="200">
        <v>20649376</v>
      </c>
      <c r="F255" s="13" t="s">
        <v>236</v>
      </c>
      <c r="G255" s="113">
        <v>19214399</v>
      </c>
      <c r="H255" s="122">
        <v>0.07411</v>
      </c>
      <c r="I255" s="12">
        <v>0.06762</v>
      </c>
      <c r="J255" s="12">
        <v>0.10867</v>
      </c>
      <c r="K255" s="205">
        <v>6455401</v>
      </c>
      <c r="L255" s="205">
        <v>20649376</v>
      </c>
      <c r="M255" s="155">
        <f aca="true" t="shared" si="96" ref="M255:M261">K255+L255</f>
        <v>27104777</v>
      </c>
      <c r="N255" s="12">
        <f>ROUND(M255/$M$369*100,5)</f>
        <v>0.0862</v>
      </c>
      <c r="O255" s="115">
        <f aca="true" t="shared" si="97" ref="O255:O261">ROUND((H255+N255)/2,5)</f>
        <v>0.08016</v>
      </c>
      <c r="P255" s="115">
        <f aca="true" t="shared" si="98" ref="P255:P261">ROUND((O255*0.85)+$U$11,5)</f>
        <v>0.11933</v>
      </c>
      <c r="Q255" s="127">
        <f>((O255/I255)-1)*100</f>
        <v>18.54480922803903</v>
      </c>
      <c r="R255" s="127">
        <f>((P255/J255)-1)*100</f>
        <v>9.809515045550743</v>
      </c>
      <c r="S255" s="119"/>
      <c r="T255" s="53">
        <f t="shared" si="94"/>
        <v>0.11933</v>
      </c>
      <c r="U255" s="102">
        <v>0.13279</v>
      </c>
      <c r="W255" s="6">
        <v>80193265</v>
      </c>
      <c r="X255" s="39">
        <v>1.3751078686104719</v>
      </c>
      <c r="Y255" s="39">
        <f t="shared" si="95"/>
        <v>1.37511</v>
      </c>
    </row>
    <row r="256" spans="1:25" ht="13.5" customHeight="1">
      <c r="A256" s="112">
        <v>13</v>
      </c>
      <c r="B256" s="112">
        <v>2</v>
      </c>
      <c r="C256" s="199" t="s">
        <v>237</v>
      </c>
      <c r="D256" s="200">
        <v>11524033</v>
      </c>
      <c r="E256" s="200">
        <v>44859675</v>
      </c>
      <c r="F256" s="13" t="s">
        <v>237</v>
      </c>
      <c r="G256" s="113">
        <v>43011409</v>
      </c>
      <c r="H256" s="122">
        <v>0.1659</v>
      </c>
      <c r="I256" s="12">
        <v>0.15693</v>
      </c>
      <c r="J256" s="12">
        <v>0.18459</v>
      </c>
      <c r="K256" s="205">
        <v>11524033</v>
      </c>
      <c r="L256" s="205">
        <v>44859675</v>
      </c>
      <c r="M256" s="155">
        <f t="shared" si="96"/>
        <v>56383708</v>
      </c>
      <c r="N256" s="12">
        <f aca="true" t="shared" si="99" ref="N256:N261">ROUND(M256/$M$369*100,5)</f>
        <v>0.17932</v>
      </c>
      <c r="O256" s="115">
        <f t="shared" si="97"/>
        <v>0.17261</v>
      </c>
      <c r="P256" s="115">
        <f t="shared" si="98"/>
        <v>0.19791</v>
      </c>
      <c r="Q256" s="127">
        <f aca="true" t="shared" si="100" ref="Q256:R262">((O256/I256)-1)*100</f>
        <v>9.991716051742827</v>
      </c>
      <c r="R256" s="127">
        <f t="shared" si="100"/>
        <v>7.215992198927346</v>
      </c>
      <c r="S256" s="119"/>
      <c r="T256" s="53">
        <f t="shared" si="94"/>
        <v>0.19791</v>
      </c>
      <c r="U256" s="102">
        <v>0.47791</v>
      </c>
      <c r="W256" s="6">
        <v>312943414</v>
      </c>
      <c r="X256" s="39">
        <v>5.366173219424655</v>
      </c>
      <c r="Y256" s="39">
        <f t="shared" si="95"/>
        <v>5.36617</v>
      </c>
    </row>
    <row r="257" spans="1:25" ht="13.5" customHeight="1">
      <c r="A257" s="112">
        <v>13</v>
      </c>
      <c r="B257" s="112">
        <v>2</v>
      </c>
      <c r="C257" s="199" t="s">
        <v>238</v>
      </c>
      <c r="D257" s="200">
        <v>11598723</v>
      </c>
      <c r="E257" s="200">
        <v>200209521</v>
      </c>
      <c r="F257" s="13" t="s">
        <v>238</v>
      </c>
      <c r="G257" s="113">
        <v>208546395</v>
      </c>
      <c r="H257" s="122">
        <v>0.80441</v>
      </c>
      <c r="I257" s="12">
        <v>0.90964</v>
      </c>
      <c r="J257" s="12">
        <v>0.82439</v>
      </c>
      <c r="K257" s="205">
        <v>11598723</v>
      </c>
      <c r="L257" s="205">
        <v>200209521</v>
      </c>
      <c r="M257" s="155">
        <f t="shared" si="96"/>
        <v>211808244</v>
      </c>
      <c r="N257" s="12">
        <f t="shared" si="99"/>
        <v>0.67363</v>
      </c>
      <c r="O257" s="115">
        <f t="shared" si="97"/>
        <v>0.73902</v>
      </c>
      <c r="P257" s="115">
        <f t="shared" si="98"/>
        <v>0.67936</v>
      </c>
      <c r="Q257" s="127">
        <f t="shared" si="100"/>
        <v>-18.756870850006592</v>
      </c>
      <c r="R257" s="127">
        <f t="shared" si="100"/>
        <v>-17.5924016545567</v>
      </c>
      <c r="S257" s="119"/>
      <c r="T257" s="53">
        <f t="shared" si="94"/>
        <v>0.67936</v>
      </c>
      <c r="U257" s="102">
        <v>0.12185</v>
      </c>
      <c r="W257" s="6">
        <v>16606242</v>
      </c>
      <c r="X257" s="39">
        <v>0.284754262621053</v>
      </c>
      <c r="Y257" s="39">
        <f t="shared" si="95"/>
        <v>0.28475</v>
      </c>
    </row>
    <row r="258" spans="1:25" ht="13.5" customHeight="1">
      <c r="A258" s="112">
        <v>13</v>
      </c>
      <c r="B258" s="112">
        <v>2</v>
      </c>
      <c r="C258" s="199" t="s">
        <v>239</v>
      </c>
      <c r="D258" s="200">
        <v>20320932</v>
      </c>
      <c r="E258" s="200">
        <v>1507073111</v>
      </c>
      <c r="F258" s="13" t="s">
        <v>239</v>
      </c>
      <c r="G258" s="113">
        <v>1238579239</v>
      </c>
      <c r="H258" s="122">
        <v>4.77748</v>
      </c>
      <c r="I258" s="12">
        <v>4.86249</v>
      </c>
      <c r="J258" s="12">
        <v>4.18431</v>
      </c>
      <c r="K258" s="205">
        <v>20320932</v>
      </c>
      <c r="L258" s="205">
        <v>1507073111</v>
      </c>
      <c r="M258" s="155">
        <f t="shared" si="96"/>
        <v>1527394043</v>
      </c>
      <c r="N258" s="12">
        <f t="shared" si="99"/>
        <v>4.85766</v>
      </c>
      <c r="O258" s="115">
        <f t="shared" si="97"/>
        <v>4.81757</v>
      </c>
      <c r="P258" s="115">
        <f t="shared" si="98"/>
        <v>4.14613</v>
      </c>
      <c r="Q258" s="127">
        <f t="shared" si="100"/>
        <v>-0.9238065271085505</v>
      </c>
      <c r="R258" s="127">
        <f t="shared" si="100"/>
        <v>-0.9124562950641679</v>
      </c>
      <c r="S258" s="119"/>
      <c r="T258" s="53">
        <f t="shared" si="94"/>
        <v>4.14613</v>
      </c>
      <c r="U258" s="102">
        <v>0.14106</v>
      </c>
      <c r="W258" s="6">
        <v>3033491</v>
      </c>
      <c r="X258" s="39">
        <v>0.052016554550547975</v>
      </c>
      <c r="Y258" s="39">
        <f t="shared" si="95"/>
        <v>0.05202</v>
      </c>
    </row>
    <row r="259" spans="1:25" ht="13.5" customHeight="1">
      <c r="A259" s="112">
        <v>13</v>
      </c>
      <c r="B259" s="112">
        <v>2</v>
      </c>
      <c r="C259" s="199" t="s">
        <v>240</v>
      </c>
      <c r="D259" s="200">
        <v>37818011</v>
      </c>
      <c r="E259" s="200">
        <v>47745286</v>
      </c>
      <c r="F259" s="13" t="s">
        <v>240</v>
      </c>
      <c r="G259" s="113">
        <v>66501734</v>
      </c>
      <c r="H259" s="122">
        <v>0.25651</v>
      </c>
      <c r="I259" s="12">
        <v>0.26034</v>
      </c>
      <c r="J259" s="12">
        <v>0.27248</v>
      </c>
      <c r="K259" s="205">
        <v>37818011</v>
      </c>
      <c r="L259" s="205">
        <v>47745286</v>
      </c>
      <c r="M259" s="155">
        <f t="shared" si="96"/>
        <v>85563297</v>
      </c>
      <c r="N259" s="12">
        <f t="shared" si="99"/>
        <v>0.27212</v>
      </c>
      <c r="O259" s="115">
        <f t="shared" si="97"/>
        <v>0.26432</v>
      </c>
      <c r="P259" s="115">
        <f t="shared" si="98"/>
        <v>0.27587</v>
      </c>
      <c r="Q259" s="127">
        <f t="shared" si="100"/>
        <v>1.5287700699085693</v>
      </c>
      <c r="R259" s="127">
        <f t="shared" si="100"/>
        <v>1.2441280093951956</v>
      </c>
      <c r="S259" s="119"/>
      <c r="T259" s="53">
        <f t="shared" si="94"/>
        <v>0.27587</v>
      </c>
      <c r="U259" s="102">
        <v>0</v>
      </c>
      <c r="W259" s="6">
        <v>3548464</v>
      </c>
      <c r="X259" s="39">
        <v>0.06084701462000568</v>
      </c>
      <c r="Y259" s="39">
        <f t="shared" si="95"/>
        <v>0.06085</v>
      </c>
    </row>
    <row r="260" spans="1:25" ht="13.5" customHeight="1">
      <c r="A260" s="112">
        <v>13</v>
      </c>
      <c r="B260" s="112">
        <v>2</v>
      </c>
      <c r="C260" s="199" t="s">
        <v>241</v>
      </c>
      <c r="D260" s="200">
        <v>7878897</v>
      </c>
      <c r="E260" s="200">
        <v>4819541</v>
      </c>
      <c r="F260" s="13" t="s">
        <v>241</v>
      </c>
      <c r="G260" s="113">
        <v>10509316</v>
      </c>
      <c r="H260" s="122">
        <v>0.04054</v>
      </c>
      <c r="I260" s="12">
        <v>0.04293</v>
      </c>
      <c r="J260" s="12">
        <v>0.08769</v>
      </c>
      <c r="K260" s="205">
        <v>7878897</v>
      </c>
      <c r="L260" s="205">
        <v>4819541</v>
      </c>
      <c r="M260" s="155">
        <f t="shared" si="96"/>
        <v>12698438</v>
      </c>
      <c r="N260" s="12">
        <f t="shared" si="99"/>
        <v>0.04039</v>
      </c>
      <c r="O260" s="115">
        <f t="shared" si="97"/>
        <v>0.04047</v>
      </c>
      <c r="P260" s="115">
        <f t="shared" si="98"/>
        <v>0.08559</v>
      </c>
      <c r="Q260" s="127">
        <f t="shared" si="100"/>
        <v>-5.730258560447243</v>
      </c>
      <c r="R260" s="127">
        <f t="shared" si="100"/>
        <v>-2.3947998631542955</v>
      </c>
      <c r="S260" s="119"/>
      <c r="T260" s="53">
        <f t="shared" si="94"/>
        <v>0.08559</v>
      </c>
      <c r="U260" s="102">
        <v>0.14244</v>
      </c>
      <c r="W260" s="6">
        <v>32026149</v>
      </c>
      <c r="X260" s="39">
        <v>0.5491659367054252</v>
      </c>
      <c r="Y260" s="39">
        <f t="shared" si="95"/>
        <v>0.54917</v>
      </c>
    </row>
    <row r="261" spans="1:25" ht="13.5" customHeight="1">
      <c r="A261" s="112">
        <v>13</v>
      </c>
      <c r="B261" s="112">
        <v>2</v>
      </c>
      <c r="C261" s="199" t="s">
        <v>242</v>
      </c>
      <c r="D261" s="200">
        <v>15840706</v>
      </c>
      <c r="E261" s="200">
        <v>45593081</v>
      </c>
      <c r="F261" s="215" t="s">
        <v>242</v>
      </c>
      <c r="G261" s="164">
        <v>44797495</v>
      </c>
      <c r="H261" s="212">
        <v>0.17279</v>
      </c>
      <c r="I261" s="214">
        <v>0.16912</v>
      </c>
      <c r="J261" s="214">
        <v>0.19495</v>
      </c>
      <c r="K261" s="216">
        <v>15840706</v>
      </c>
      <c r="L261" s="216">
        <v>45593081</v>
      </c>
      <c r="M261" s="220">
        <f t="shared" si="96"/>
        <v>61433787</v>
      </c>
      <c r="N261" s="214">
        <f t="shared" si="99"/>
        <v>0.19538</v>
      </c>
      <c r="O261" s="115">
        <f t="shared" si="97"/>
        <v>0.18409</v>
      </c>
      <c r="P261" s="115">
        <f t="shared" si="98"/>
        <v>0.20767</v>
      </c>
      <c r="Q261" s="118">
        <f t="shared" si="100"/>
        <v>8.851702932828776</v>
      </c>
      <c r="R261" s="118">
        <f t="shared" si="100"/>
        <v>6.524749935880991</v>
      </c>
      <c r="S261" s="119"/>
      <c r="T261" s="53">
        <f t="shared" si="94"/>
        <v>0.20767</v>
      </c>
      <c r="U261" s="102">
        <v>0.30697</v>
      </c>
      <c r="W261" s="6">
        <v>6613752</v>
      </c>
      <c r="X261" s="39">
        <v>0.11340880579233488</v>
      </c>
      <c r="Y261" s="39">
        <f t="shared" si="95"/>
        <v>0.11341</v>
      </c>
    </row>
    <row r="262" spans="1:25" ht="13.5" customHeight="1">
      <c r="A262" s="112">
        <v>13</v>
      </c>
      <c r="B262" s="112">
        <v>3</v>
      </c>
      <c r="C262" s="201"/>
      <c r="D262" s="198"/>
      <c r="E262" s="198"/>
      <c r="F262" s="121" t="s">
        <v>31</v>
      </c>
      <c r="G262" s="113">
        <v>1631159987</v>
      </c>
      <c r="H262" s="122">
        <v>6.29174</v>
      </c>
      <c r="I262" s="122">
        <v>6.469070000000001</v>
      </c>
      <c r="J262" s="122">
        <v>5.857080000000001</v>
      </c>
      <c r="K262" s="123">
        <f aca="true" t="shared" si="101" ref="K262:P262">SUM(K255:K261)</f>
        <v>111436703</v>
      </c>
      <c r="L262" s="123">
        <f t="shared" si="101"/>
        <v>1870949591</v>
      </c>
      <c r="M262" s="124">
        <f t="shared" si="101"/>
        <v>1982386294</v>
      </c>
      <c r="N262" s="12">
        <f t="shared" si="101"/>
        <v>6.3047</v>
      </c>
      <c r="O262" s="12">
        <f t="shared" si="101"/>
        <v>6.29824</v>
      </c>
      <c r="P262" s="12">
        <f t="shared" si="101"/>
        <v>5.711860000000001</v>
      </c>
      <c r="Q262" s="127">
        <f t="shared" si="100"/>
        <v>-2.64071960884642</v>
      </c>
      <c r="R262" s="127">
        <f t="shared" si="100"/>
        <v>-2.479392461772767</v>
      </c>
      <c r="S262" s="119"/>
      <c r="T262" s="53">
        <f t="shared" si="94"/>
        <v>5.71186</v>
      </c>
      <c r="U262" s="102">
        <v>0.2413</v>
      </c>
      <c r="W262" s="6">
        <v>529562952</v>
      </c>
      <c r="X262" s="39">
        <v>9.080640153755924</v>
      </c>
      <c r="Y262" s="39">
        <f t="shared" si="95"/>
        <v>9.08064</v>
      </c>
    </row>
    <row r="263" spans="1:25" ht="13.5" customHeight="1">
      <c r="A263" s="39">
        <v>13</v>
      </c>
      <c r="B263" s="39">
        <v>3</v>
      </c>
      <c r="D263" s="198"/>
      <c r="E263" s="198"/>
      <c r="F263" s="225"/>
      <c r="G263" s="56"/>
      <c r="H263" s="57"/>
      <c r="I263" s="57"/>
      <c r="J263" s="8"/>
      <c r="K263" s="129"/>
      <c r="L263" s="129"/>
      <c r="M263" s="14"/>
      <c r="N263" s="15"/>
      <c r="O263" s="15"/>
      <c r="P263" s="16"/>
      <c r="Q263" s="17"/>
      <c r="R263" s="147"/>
      <c r="S263" s="119"/>
      <c r="U263" s="102"/>
      <c r="W263" s="6">
        <v>1347650</v>
      </c>
      <c r="X263" s="39">
        <v>0.023108725142103922</v>
      </c>
      <c r="Y263" s="39">
        <f t="shared" si="95"/>
        <v>0.02311</v>
      </c>
    </row>
    <row r="264" spans="1:25" ht="13.5" customHeight="1">
      <c r="A264" s="39">
        <v>13</v>
      </c>
      <c r="B264" s="39">
        <v>3</v>
      </c>
      <c r="D264" s="198"/>
      <c r="E264" s="198"/>
      <c r="F264" s="135" t="s">
        <v>243</v>
      </c>
      <c r="G264" s="56"/>
      <c r="H264" s="61"/>
      <c r="I264" s="61"/>
      <c r="J264" s="62"/>
      <c r="K264" s="129"/>
      <c r="L264" s="129"/>
      <c r="M264" s="60"/>
      <c r="N264" s="136"/>
      <c r="O264" s="136"/>
      <c r="P264" s="137"/>
      <c r="Q264" s="138"/>
      <c r="R264" s="139"/>
      <c r="S264" s="119"/>
      <c r="T264" s="53">
        <f aca="true" t="shared" si="102" ref="T264:T272">ROUND(P264,5)</f>
        <v>0</v>
      </c>
      <c r="U264" s="102">
        <v>0.13316</v>
      </c>
      <c r="W264" s="6">
        <v>130757098</v>
      </c>
      <c r="X264" s="39">
        <v>2.2421473216793277</v>
      </c>
      <c r="Y264" s="39">
        <f t="shared" si="95"/>
        <v>2.24215</v>
      </c>
    </row>
    <row r="265" spans="1:25" ht="13.5" customHeight="1">
      <c r="A265" s="112">
        <v>14</v>
      </c>
      <c r="B265" s="112">
        <v>2</v>
      </c>
      <c r="C265" s="199" t="s">
        <v>244</v>
      </c>
      <c r="D265" s="200">
        <v>553086</v>
      </c>
      <c r="E265" s="200">
        <v>223571131</v>
      </c>
      <c r="F265" s="19" t="s">
        <v>244</v>
      </c>
      <c r="G265" s="113">
        <v>177507822</v>
      </c>
      <c r="H265" s="122">
        <v>0.68469</v>
      </c>
      <c r="I265" s="12">
        <v>0.65866</v>
      </c>
      <c r="J265" s="143">
        <v>0.61106</v>
      </c>
      <c r="K265" s="205">
        <v>553086</v>
      </c>
      <c r="L265" s="205">
        <v>223571131</v>
      </c>
      <c r="M265" s="140">
        <f aca="true" t="shared" si="103" ref="M265:M275">K265+L265</f>
        <v>224124217</v>
      </c>
      <c r="N265" s="115">
        <f>ROUND(M265/$M$369*100,5)</f>
        <v>0.71279</v>
      </c>
      <c r="O265" s="115">
        <f aca="true" t="shared" si="104" ref="O265:O275">ROUND((H265+N265)/2,5)</f>
        <v>0.69874</v>
      </c>
      <c r="P265" s="115">
        <f aca="true" t="shared" si="105" ref="P265:P275">ROUND((O265*0.85)+$U$11,5)</f>
        <v>0.64512</v>
      </c>
      <c r="Q265" s="127">
        <f aca="true" t="shared" si="106" ref="Q265:R276">((O265/I265)-1)*100</f>
        <v>6.085081832812067</v>
      </c>
      <c r="R265" s="127">
        <f t="shared" si="106"/>
        <v>5.573920727915427</v>
      </c>
      <c r="S265" s="119"/>
      <c r="T265" s="53">
        <f t="shared" si="102"/>
        <v>0.64512</v>
      </c>
      <c r="U265" s="102">
        <v>0</v>
      </c>
      <c r="W265" s="6">
        <v>236238021</v>
      </c>
      <c r="X265" s="39">
        <v>4.050873368755667</v>
      </c>
      <c r="Y265" s="39">
        <f t="shared" si="95"/>
        <v>4.05087</v>
      </c>
    </row>
    <row r="266" spans="1:25" ht="13.5" customHeight="1">
      <c r="A266" s="112">
        <v>14</v>
      </c>
      <c r="B266" s="112">
        <v>2</v>
      </c>
      <c r="C266" s="199" t="s">
        <v>245</v>
      </c>
      <c r="D266" s="200">
        <v>155924</v>
      </c>
      <c r="E266" s="200">
        <v>13263228</v>
      </c>
      <c r="F266" s="13" t="s">
        <v>245</v>
      </c>
      <c r="G266" s="113">
        <v>11466379</v>
      </c>
      <c r="H266" s="122">
        <v>0.04423</v>
      </c>
      <c r="I266" s="12">
        <v>0.04295</v>
      </c>
      <c r="J266" s="143">
        <v>0.0877</v>
      </c>
      <c r="K266" s="205">
        <v>155924</v>
      </c>
      <c r="L266" s="205">
        <v>13263228</v>
      </c>
      <c r="M266" s="130">
        <f t="shared" si="103"/>
        <v>13419152</v>
      </c>
      <c r="N266" s="115">
        <f aca="true" t="shared" si="107" ref="N266:N275">ROUND(M266/$M$369*100,5)</f>
        <v>0.04268</v>
      </c>
      <c r="O266" s="115">
        <f t="shared" si="104"/>
        <v>0.04346</v>
      </c>
      <c r="P266" s="115">
        <f t="shared" si="105"/>
        <v>0.08814</v>
      </c>
      <c r="Q266" s="117">
        <f t="shared" si="106"/>
        <v>1.1874272409778674</v>
      </c>
      <c r="R266" s="118">
        <f t="shared" si="106"/>
        <v>0.5017103762827713</v>
      </c>
      <c r="S266" s="119"/>
      <c r="T266" s="53">
        <f t="shared" si="102"/>
        <v>0.08814</v>
      </c>
      <c r="U266" s="102">
        <v>0.07073</v>
      </c>
      <c r="W266" s="6"/>
      <c r="Y266" s="39">
        <f t="shared" si="95"/>
        <v>0</v>
      </c>
    </row>
    <row r="267" spans="1:25" ht="13.5" customHeight="1">
      <c r="A267" s="112">
        <v>14</v>
      </c>
      <c r="B267" s="112">
        <v>2</v>
      </c>
      <c r="C267" s="199" t="s">
        <v>246</v>
      </c>
      <c r="D267" s="200">
        <v>2061113</v>
      </c>
      <c r="E267" s="200">
        <v>57548211</v>
      </c>
      <c r="F267" s="13" t="s">
        <v>246</v>
      </c>
      <c r="G267" s="113">
        <v>47458059</v>
      </c>
      <c r="H267" s="122">
        <v>0.18306</v>
      </c>
      <c r="I267" s="12">
        <v>0.18646</v>
      </c>
      <c r="J267" s="143">
        <v>0.20969</v>
      </c>
      <c r="K267" s="205">
        <v>2061113</v>
      </c>
      <c r="L267" s="205">
        <v>57548211</v>
      </c>
      <c r="M267" s="130">
        <f t="shared" si="103"/>
        <v>59609324</v>
      </c>
      <c r="N267" s="115">
        <f t="shared" si="107"/>
        <v>0.18958</v>
      </c>
      <c r="O267" s="115">
        <f t="shared" si="104"/>
        <v>0.18632</v>
      </c>
      <c r="P267" s="115">
        <f t="shared" si="105"/>
        <v>0.20957</v>
      </c>
      <c r="Q267" s="117">
        <f t="shared" si="106"/>
        <v>-0.07508312774856529</v>
      </c>
      <c r="R267" s="118">
        <f t="shared" si="106"/>
        <v>-0.057227335590626094</v>
      </c>
      <c r="S267" s="119"/>
      <c r="T267" s="53">
        <f t="shared" si="102"/>
        <v>0.20957</v>
      </c>
      <c r="U267" s="102">
        <v>0.12851</v>
      </c>
      <c r="W267" s="6">
        <v>14698996</v>
      </c>
      <c r="X267" s="39">
        <v>0.2520499079352094</v>
      </c>
      <c r="Y267" s="39">
        <f t="shared" si="95"/>
        <v>0.25205</v>
      </c>
    </row>
    <row r="268" spans="1:25" ht="13.5" customHeight="1">
      <c r="A268" s="112">
        <v>14</v>
      </c>
      <c r="B268" s="112">
        <v>2</v>
      </c>
      <c r="C268" s="199" t="s">
        <v>247</v>
      </c>
      <c r="D268" s="200">
        <v>7056523</v>
      </c>
      <c r="E268" s="200">
        <v>59482202</v>
      </c>
      <c r="F268" s="13" t="s">
        <v>247</v>
      </c>
      <c r="G268" s="113">
        <v>54091810</v>
      </c>
      <c r="H268" s="122">
        <v>0.20864</v>
      </c>
      <c r="I268" s="12">
        <v>0.26762</v>
      </c>
      <c r="J268" s="143">
        <v>0.27867</v>
      </c>
      <c r="K268" s="205">
        <v>7056523</v>
      </c>
      <c r="L268" s="205">
        <v>59482202</v>
      </c>
      <c r="M268" s="140">
        <f t="shared" si="103"/>
        <v>66538725</v>
      </c>
      <c r="N268" s="115">
        <f t="shared" si="107"/>
        <v>0.21162</v>
      </c>
      <c r="O268" s="115">
        <f t="shared" si="104"/>
        <v>0.21013</v>
      </c>
      <c r="P268" s="115">
        <f t="shared" si="105"/>
        <v>0.22981</v>
      </c>
      <c r="Q268" s="127">
        <f t="shared" si="106"/>
        <v>-21.481952021523053</v>
      </c>
      <c r="R268" s="127">
        <f t="shared" si="106"/>
        <v>-17.533283094699826</v>
      </c>
      <c r="S268" s="119"/>
      <c r="T268" s="53">
        <f t="shared" si="102"/>
        <v>0.22981</v>
      </c>
      <c r="U268" s="102">
        <v>0.15897</v>
      </c>
      <c r="W268" s="6">
        <v>38486139</v>
      </c>
      <c r="X268" s="39">
        <v>0.6599381203812609</v>
      </c>
      <c r="Y268" s="39">
        <f t="shared" si="95"/>
        <v>0.65994</v>
      </c>
    </row>
    <row r="269" spans="1:25" ht="13.5" customHeight="1">
      <c r="A269" s="112">
        <v>14</v>
      </c>
      <c r="B269" s="112">
        <v>2</v>
      </c>
      <c r="C269" s="199" t="s">
        <v>248</v>
      </c>
      <c r="D269" s="200">
        <v>25685116</v>
      </c>
      <c r="E269" s="200">
        <v>1364778256</v>
      </c>
      <c r="F269" s="13" t="s">
        <v>248</v>
      </c>
      <c r="G269" s="113">
        <v>1052727812</v>
      </c>
      <c r="H269" s="122">
        <v>4.06061</v>
      </c>
      <c r="I269" s="12">
        <v>4.15316</v>
      </c>
      <c r="J269" s="143">
        <v>3.58138</v>
      </c>
      <c r="K269" s="205">
        <v>25685116</v>
      </c>
      <c r="L269" s="205">
        <v>1364778256</v>
      </c>
      <c r="M269" s="140">
        <f t="shared" si="103"/>
        <v>1390463372</v>
      </c>
      <c r="N269" s="115">
        <f t="shared" si="107"/>
        <v>4.42217</v>
      </c>
      <c r="O269" s="115">
        <f t="shared" si="104"/>
        <v>4.24139</v>
      </c>
      <c r="P269" s="115">
        <f>ROUND((O269*0.85)+$U$11,5)-0.00005</f>
        <v>3.65633</v>
      </c>
      <c r="Q269" s="127">
        <f t="shared" si="106"/>
        <v>2.124406476032714</v>
      </c>
      <c r="R269" s="127">
        <f t="shared" si="106"/>
        <v>2.092768709268511</v>
      </c>
      <c r="S269" s="119"/>
      <c r="T269" s="53">
        <f t="shared" si="102"/>
        <v>3.65633</v>
      </c>
      <c r="U269" s="102">
        <v>2.91996</v>
      </c>
      <c r="W269" s="6">
        <v>8308552</v>
      </c>
      <c r="X269" s="39">
        <v>0.1424702589670002</v>
      </c>
      <c r="Y269" s="39">
        <f t="shared" si="95"/>
        <v>0.14247</v>
      </c>
    </row>
    <row r="270" spans="1:25" ht="13.5" customHeight="1">
      <c r="A270" s="112">
        <v>14</v>
      </c>
      <c r="B270" s="112">
        <v>2</v>
      </c>
      <c r="C270" s="199" t="s">
        <v>249</v>
      </c>
      <c r="D270" s="200">
        <v>2566183</v>
      </c>
      <c r="E270" s="200">
        <v>48023360</v>
      </c>
      <c r="F270" s="13" t="s">
        <v>249</v>
      </c>
      <c r="G270" s="113">
        <v>35940355</v>
      </c>
      <c r="H270" s="122">
        <v>0.13863</v>
      </c>
      <c r="I270" s="12">
        <v>0.14174</v>
      </c>
      <c r="J270" s="143">
        <v>0.17167</v>
      </c>
      <c r="K270" s="205">
        <v>2566183</v>
      </c>
      <c r="L270" s="205">
        <v>48023360</v>
      </c>
      <c r="M270" s="140">
        <f t="shared" si="103"/>
        <v>50589543</v>
      </c>
      <c r="N270" s="115">
        <f t="shared" si="107"/>
        <v>0.16089</v>
      </c>
      <c r="O270" s="115">
        <f t="shared" si="104"/>
        <v>0.14976</v>
      </c>
      <c r="P270" s="115">
        <f t="shared" si="105"/>
        <v>0.17849</v>
      </c>
      <c r="Q270" s="127">
        <f t="shared" si="106"/>
        <v>5.658247495414148</v>
      </c>
      <c r="R270" s="127">
        <f t="shared" si="106"/>
        <v>3.972738393429265</v>
      </c>
      <c r="S270" s="119"/>
      <c r="T270" s="53">
        <f t="shared" si="102"/>
        <v>0.17849</v>
      </c>
      <c r="U270" s="102">
        <v>0.14873</v>
      </c>
      <c r="W270" s="6">
        <v>101564451</v>
      </c>
      <c r="X270" s="39">
        <v>1.7415686434665394</v>
      </c>
      <c r="Y270" s="39">
        <f t="shared" si="95"/>
        <v>1.74157</v>
      </c>
    </row>
    <row r="271" spans="1:25" ht="13.5" customHeight="1">
      <c r="A271" s="112">
        <v>14</v>
      </c>
      <c r="B271" s="112">
        <v>2</v>
      </c>
      <c r="C271" s="199" t="s">
        <v>250</v>
      </c>
      <c r="D271" s="200">
        <v>16401296</v>
      </c>
      <c r="E271" s="200">
        <v>53891910</v>
      </c>
      <c r="F271" s="13" t="s">
        <v>250</v>
      </c>
      <c r="G271" s="113">
        <v>46353765</v>
      </c>
      <c r="H271" s="122">
        <v>0.1788</v>
      </c>
      <c r="I271" s="12">
        <v>0.18459</v>
      </c>
      <c r="J271" s="143">
        <v>0.2081</v>
      </c>
      <c r="K271" s="205">
        <v>16401296</v>
      </c>
      <c r="L271" s="205">
        <v>53891910</v>
      </c>
      <c r="M271" s="140">
        <f t="shared" si="103"/>
        <v>70293206</v>
      </c>
      <c r="N271" s="115">
        <f t="shared" si="107"/>
        <v>0.22356</v>
      </c>
      <c r="O271" s="115">
        <f t="shared" si="104"/>
        <v>0.20118</v>
      </c>
      <c r="P271" s="115">
        <f t="shared" si="105"/>
        <v>0.2222</v>
      </c>
      <c r="Q271" s="127">
        <f t="shared" si="106"/>
        <v>8.987485779294646</v>
      </c>
      <c r="R271" s="127">
        <f t="shared" si="106"/>
        <v>6.775588659298415</v>
      </c>
      <c r="S271" s="119"/>
      <c r="T271" s="53">
        <f t="shared" si="102"/>
        <v>0.2222</v>
      </c>
      <c r="U271" s="102">
        <v>0.26169</v>
      </c>
      <c r="W271" s="6">
        <v>5308546</v>
      </c>
      <c r="X271" s="39">
        <v>0.09102788588892903</v>
      </c>
      <c r="Y271" s="39">
        <f t="shared" si="95"/>
        <v>0.09103</v>
      </c>
    </row>
    <row r="272" spans="1:25" ht="13.5" customHeight="1">
      <c r="A272" s="112">
        <v>14</v>
      </c>
      <c r="B272" s="112">
        <v>2</v>
      </c>
      <c r="C272" s="199" t="s">
        <v>251</v>
      </c>
      <c r="D272" s="200">
        <v>13530857</v>
      </c>
      <c r="E272" s="200">
        <v>134246683</v>
      </c>
      <c r="F272" s="13" t="s">
        <v>251</v>
      </c>
      <c r="G272" s="113">
        <v>112632807</v>
      </c>
      <c r="H272" s="122">
        <v>0.43445</v>
      </c>
      <c r="I272" s="12">
        <v>0.44058</v>
      </c>
      <c r="J272" s="143">
        <v>0.42569</v>
      </c>
      <c r="K272" s="205">
        <v>13530857</v>
      </c>
      <c r="L272" s="205">
        <v>134246683</v>
      </c>
      <c r="M272" s="130">
        <f t="shared" si="103"/>
        <v>147777540</v>
      </c>
      <c r="N272" s="115">
        <f t="shared" si="107"/>
        <v>0.46999</v>
      </c>
      <c r="O272" s="115">
        <f t="shared" si="104"/>
        <v>0.45222</v>
      </c>
      <c r="P272" s="115">
        <f t="shared" si="105"/>
        <v>0.43558</v>
      </c>
      <c r="Q272" s="117">
        <f t="shared" si="106"/>
        <v>2.6419719460710755</v>
      </c>
      <c r="R272" s="118">
        <f t="shared" si="106"/>
        <v>2.323286898917054</v>
      </c>
      <c r="S272" s="119"/>
      <c r="T272" s="53">
        <f t="shared" si="102"/>
        <v>0.43558</v>
      </c>
      <c r="U272" s="102">
        <v>0.31362</v>
      </c>
      <c r="W272" s="6">
        <v>4400414</v>
      </c>
      <c r="X272" s="39">
        <v>0.07545576198379852</v>
      </c>
      <c r="Y272" s="39">
        <f t="shared" si="95"/>
        <v>0.07546</v>
      </c>
    </row>
    <row r="273" spans="1:25" ht="13.5" customHeight="1">
      <c r="A273" s="112">
        <v>14</v>
      </c>
      <c r="B273" s="112">
        <v>2</v>
      </c>
      <c r="C273" s="199" t="s">
        <v>252</v>
      </c>
      <c r="D273" s="200">
        <v>5777774</v>
      </c>
      <c r="E273" s="200">
        <v>30346404</v>
      </c>
      <c r="F273" s="13" t="s">
        <v>252</v>
      </c>
      <c r="G273" s="113">
        <v>26059306</v>
      </c>
      <c r="H273" s="122">
        <v>0.10052</v>
      </c>
      <c r="I273" s="12">
        <v>0.10265</v>
      </c>
      <c r="J273" s="143">
        <v>0.13845</v>
      </c>
      <c r="K273" s="205">
        <v>5777774</v>
      </c>
      <c r="L273" s="205">
        <v>30346404</v>
      </c>
      <c r="M273" s="144">
        <f t="shared" si="103"/>
        <v>36124178</v>
      </c>
      <c r="N273" s="115">
        <f t="shared" si="107"/>
        <v>0.11489</v>
      </c>
      <c r="O273" s="115">
        <f t="shared" si="104"/>
        <v>0.10771</v>
      </c>
      <c r="P273" s="115">
        <f t="shared" si="105"/>
        <v>0.14275</v>
      </c>
      <c r="Q273" s="145">
        <f t="shared" si="106"/>
        <v>4.929371651242076</v>
      </c>
      <c r="R273" s="127">
        <f t="shared" si="106"/>
        <v>3.1058143734200128</v>
      </c>
      <c r="S273" s="119"/>
      <c r="U273" s="102"/>
      <c r="W273" s="6">
        <v>6458710</v>
      </c>
      <c r="X273" s="39">
        <v>0.11075023497388642</v>
      </c>
      <c r="Y273" s="39">
        <f t="shared" si="95"/>
        <v>0.11075</v>
      </c>
    </row>
    <row r="274" spans="1:25" ht="13.5" customHeight="1">
      <c r="A274" s="112">
        <v>14</v>
      </c>
      <c r="B274" s="112">
        <v>2</v>
      </c>
      <c r="C274" s="199" t="s">
        <v>253</v>
      </c>
      <c r="D274" s="200">
        <v>6107417</v>
      </c>
      <c r="E274" s="200">
        <v>34951219</v>
      </c>
      <c r="F274" s="13" t="s">
        <v>253</v>
      </c>
      <c r="G274" s="113">
        <v>34414996</v>
      </c>
      <c r="H274" s="122">
        <v>0.13275</v>
      </c>
      <c r="I274" s="12">
        <v>0.13573</v>
      </c>
      <c r="J274" s="143">
        <v>0.16657</v>
      </c>
      <c r="K274" s="205">
        <v>6107417</v>
      </c>
      <c r="L274" s="205">
        <v>34951219</v>
      </c>
      <c r="M274" s="140">
        <f t="shared" si="103"/>
        <v>41058636</v>
      </c>
      <c r="N274" s="115">
        <f t="shared" si="107"/>
        <v>0.13058</v>
      </c>
      <c r="O274" s="115">
        <f t="shared" si="104"/>
        <v>0.13167</v>
      </c>
      <c r="P274" s="115">
        <f t="shared" si="105"/>
        <v>0.16311</v>
      </c>
      <c r="Q274" s="127">
        <f t="shared" si="106"/>
        <v>-2.991232594120663</v>
      </c>
      <c r="R274" s="127">
        <f t="shared" si="106"/>
        <v>-2.0772047787716796</v>
      </c>
      <c r="S274" s="119"/>
      <c r="T274" s="53">
        <f>ROUND(P274,5)</f>
        <v>0.16311</v>
      </c>
      <c r="U274" s="102">
        <v>0.19974</v>
      </c>
      <c r="W274" s="6">
        <v>14548717</v>
      </c>
      <c r="X274" s="39">
        <v>0.24947301029440488</v>
      </c>
      <c r="Y274" s="39">
        <f t="shared" si="95"/>
        <v>0.24947</v>
      </c>
    </row>
    <row r="275" spans="1:25" ht="13.5" customHeight="1">
      <c r="A275" s="112">
        <v>14</v>
      </c>
      <c r="B275" s="112">
        <v>2</v>
      </c>
      <c r="C275" s="199" t="s">
        <v>254</v>
      </c>
      <c r="D275" s="200">
        <v>1771813</v>
      </c>
      <c r="E275" s="200">
        <v>34900776</v>
      </c>
      <c r="F275" s="13" t="s">
        <v>254</v>
      </c>
      <c r="G275" s="113">
        <v>28794194</v>
      </c>
      <c r="H275" s="122">
        <v>0.11107</v>
      </c>
      <c r="I275" s="12">
        <v>0.11402</v>
      </c>
      <c r="J275" s="143">
        <v>0.14811</v>
      </c>
      <c r="K275" s="205">
        <v>1771813</v>
      </c>
      <c r="L275" s="205">
        <v>34900776</v>
      </c>
      <c r="M275" s="140">
        <f t="shared" si="103"/>
        <v>36672589</v>
      </c>
      <c r="N275" s="115">
        <f t="shared" si="107"/>
        <v>0.11663</v>
      </c>
      <c r="O275" s="115">
        <f t="shared" si="104"/>
        <v>0.11385</v>
      </c>
      <c r="P275" s="115">
        <f t="shared" si="105"/>
        <v>0.14797</v>
      </c>
      <c r="Q275" s="127">
        <f t="shared" si="106"/>
        <v>-0.14909664971056724</v>
      </c>
      <c r="R275" s="127">
        <f t="shared" si="106"/>
        <v>-0.09452434001755439</v>
      </c>
      <c r="S275" s="119"/>
      <c r="T275" s="53">
        <f>ROUND(P275,5)</f>
        <v>0.14797</v>
      </c>
      <c r="U275" s="102">
        <v>3.25182</v>
      </c>
      <c r="W275" s="6">
        <v>292326051</v>
      </c>
      <c r="X275" s="39">
        <v>5.012638566716621</v>
      </c>
      <c r="Y275" s="39">
        <f t="shared" si="95"/>
        <v>5.01264</v>
      </c>
    </row>
    <row r="276" spans="1:25" ht="13.5" customHeight="1">
      <c r="A276" s="112">
        <v>14</v>
      </c>
      <c r="B276" s="112">
        <v>3</v>
      </c>
      <c r="C276" s="201"/>
      <c r="D276" s="198"/>
      <c r="E276" s="198"/>
      <c r="F276" s="121" t="s">
        <v>31</v>
      </c>
      <c r="G276" s="113">
        <v>1627447305</v>
      </c>
      <c r="H276" s="122">
        <v>6.277449999999999</v>
      </c>
      <c r="I276" s="122">
        <v>6.428159999999999</v>
      </c>
      <c r="J276" s="114">
        <v>6.027089999999999</v>
      </c>
      <c r="K276" s="123">
        <f aca="true" t="shared" si="108" ref="K276:P276">SUM(K265:K275)</f>
        <v>81667102</v>
      </c>
      <c r="L276" s="123">
        <f t="shared" si="108"/>
        <v>2055003380</v>
      </c>
      <c r="M276" s="141">
        <f t="shared" si="108"/>
        <v>2136670482</v>
      </c>
      <c r="N276" s="115">
        <f t="shared" si="108"/>
        <v>6.795380000000001</v>
      </c>
      <c r="O276" s="115">
        <f t="shared" si="108"/>
        <v>6.536429999999999</v>
      </c>
      <c r="P276" s="115">
        <f t="shared" si="108"/>
        <v>6.11907</v>
      </c>
      <c r="Q276" s="117">
        <f t="shared" si="106"/>
        <v>1.684307795698925</v>
      </c>
      <c r="R276" s="118">
        <f t="shared" si="106"/>
        <v>1.5261096150878783</v>
      </c>
      <c r="S276" s="119"/>
      <c r="T276" s="53">
        <f>ROUND(P276,5)</f>
        <v>6.11907</v>
      </c>
      <c r="U276" s="102">
        <v>0.4759</v>
      </c>
      <c r="W276" s="6">
        <v>23693811</v>
      </c>
      <c r="X276" s="39">
        <v>0.40628780912548396</v>
      </c>
      <c r="Y276" s="39">
        <f t="shared" si="95"/>
        <v>0.40629</v>
      </c>
    </row>
    <row r="277" spans="1:25" ht="13.5" customHeight="1">
      <c r="A277" s="39">
        <v>14</v>
      </c>
      <c r="B277" s="39">
        <v>3</v>
      </c>
      <c r="D277" s="198"/>
      <c r="E277" s="198"/>
      <c r="F277" s="128"/>
      <c r="G277" s="56"/>
      <c r="H277" s="42"/>
      <c r="I277" s="42"/>
      <c r="J277" s="43"/>
      <c r="K277" s="129"/>
      <c r="L277" s="129"/>
      <c r="M277" s="130"/>
      <c r="N277" s="131"/>
      <c r="O277" s="131"/>
      <c r="P277" s="132"/>
      <c r="Q277" s="133"/>
      <c r="R277" s="134"/>
      <c r="S277" s="119"/>
      <c r="U277" s="102"/>
      <c r="W277" s="6">
        <v>6311680</v>
      </c>
      <c r="X277" s="39">
        <v>0.10822904931170148</v>
      </c>
      <c r="Y277" s="39">
        <f t="shared" si="95"/>
        <v>0.10823</v>
      </c>
    </row>
    <row r="278" spans="1:25" ht="13.5" customHeight="1">
      <c r="A278" s="39">
        <v>14</v>
      </c>
      <c r="B278" s="39">
        <v>3</v>
      </c>
      <c r="D278" s="201"/>
      <c r="E278" s="201"/>
      <c r="F278" s="135" t="s">
        <v>255</v>
      </c>
      <c r="G278" s="56"/>
      <c r="H278" s="61"/>
      <c r="I278" s="61"/>
      <c r="J278" s="62"/>
      <c r="K278" s="129"/>
      <c r="L278" s="129"/>
      <c r="M278" s="60"/>
      <c r="N278" s="136"/>
      <c r="O278" s="136"/>
      <c r="P278" s="137"/>
      <c r="Q278" s="138"/>
      <c r="R278" s="139"/>
      <c r="S278" s="119"/>
      <c r="T278" s="53">
        <f>ROUND(P278,5)</f>
        <v>0</v>
      </c>
      <c r="U278" s="156">
        <v>0</v>
      </c>
      <c r="W278" s="6"/>
      <c r="Y278" s="39">
        <f t="shared" si="95"/>
        <v>0</v>
      </c>
    </row>
    <row r="279" spans="1:25" ht="13.5" customHeight="1">
      <c r="A279" s="112">
        <v>15</v>
      </c>
      <c r="B279" s="112">
        <v>2</v>
      </c>
      <c r="C279" s="199" t="s">
        <v>256</v>
      </c>
      <c r="D279" s="200">
        <v>12966490</v>
      </c>
      <c r="E279" s="200">
        <v>823231</v>
      </c>
      <c r="F279" s="13" t="s">
        <v>256</v>
      </c>
      <c r="G279" s="113">
        <v>11206024</v>
      </c>
      <c r="H279" s="114">
        <v>0.04322</v>
      </c>
      <c r="I279" s="115">
        <v>0.04156</v>
      </c>
      <c r="J279" s="115">
        <v>0.08652</v>
      </c>
      <c r="K279" s="205">
        <v>12966490</v>
      </c>
      <c r="L279" s="205">
        <v>823231</v>
      </c>
      <c r="M279" s="130">
        <f aca="true" t="shared" si="109" ref="M279:M285">K279+L279</f>
        <v>13789721</v>
      </c>
      <c r="N279" s="115">
        <f>ROUND(M279/$M$369*100,5)</f>
        <v>0.04386</v>
      </c>
      <c r="O279" s="115">
        <f aca="true" t="shared" si="110" ref="O279:O285">ROUND((H279+N279)/2,5)</f>
        <v>0.04354</v>
      </c>
      <c r="P279" s="115">
        <f aca="true" t="shared" si="111" ref="P279:P285">ROUND((O279*0.85)+$U$11,5)</f>
        <v>0.0882</v>
      </c>
      <c r="Q279" s="117">
        <f aca="true" t="shared" si="112" ref="Q279:R286">((O279/I279)-1)*100</f>
        <v>4.764196342637161</v>
      </c>
      <c r="R279" s="118">
        <f t="shared" si="112"/>
        <v>1.9417475728155331</v>
      </c>
      <c r="S279" s="119"/>
      <c r="T279" s="53">
        <f>ROUND(P279,5)</f>
        <v>0.0882</v>
      </c>
      <c r="U279" s="102">
        <v>0.16127</v>
      </c>
      <c r="W279" s="6">
        <v>376693613</v>
      </c>
      <c r="X279" s="39">
        <v>6.459324873374441</v>
      </c>
      <c r="Y279" s="39">
        <f t="shared" si="95"/>
        <v>6.45932</v>
      </c>
    </row>
    <row r="280" spans="1:25" ht="13.5" customHeight="1">
      <c r="A280" s="112">
        <v>15</v>
      </c>
      <c r="B280" s="112">
        <v>2</v>
      </c>
      <c r="C280" s="199" t="s">
        <v>257</v>
      </c>
      <c r="D280" s="200">
        <v>46525553</v>
      </c>
      <c r="E280" s="200">
        <v>162987377</v>
      </c>
      <c r="F280" s="13" t="s">
        <v>257</v>
      </c>
      <c r="G280" s="113">
        <v>183325149</v>
      </c>
      <c r="H280" s="122">
        <v>0.70713</v>
      </c>
      <c r="I280" s="12">
        <v>0.69174</v>
      </c>
      <c r="J280" s="143">
        <v>0.63917</v>
      </c>
      <c r="K280" s="205">
        <v>46525553</v>
      </c>
      <c r="L280" s="205">
        <v>162987377</v>
      </c>
      <c r="M280" s="140">
        <f t="shared" si="109"/>
        <v>209512930</v>
      </c>
      <c r="N280" s="115">
        <f aca="true" t="shared" si="113" ref="N280:N285">ROUND(M280/$M$369*100,5)</f>
        <v>0.66633</v>
      </c>
      <c r="O280" s="115">
        <f t="shared" si="110"/>
        <v>0.68673</v>
      </c>
      <c r="P280" s="115">
        <f t="shared" si="111"/>
        <v>0.63492</v>
      </c>
      <c r="Q280" s="117">
        <f t="shared" si="112"/>
        <v>-0.7242605603261398</v>
      </c>
      <c r="R280" s="118">
        <f t="shared" si="112"/>
        <v>-0.6649248243816186</v>
      </c>
      <c r="S280" s="119"/>
      <c r="T280" s="53">
        <f>ROUND(P280,5)</f>
        <v>0.63492</v>
      </c>
      <c r="U280" s="102">
        <v>0.15771</v>
      </c>
      <c r="W280" s="6">
        <v>13129368</v>
      </c>
      <c r="X280" s="39">
        <v>0.225134832042099</v>
      </c>
      <c r="Y280" s="39">
        <f t="shared" si="95"/>
        <v>0.22513</v>
      </c>
    </row>
    <row r="281" spans="1:25" ht="13.5" customHeight="1">
      <c r="A281" s="112">
        <v>15</v>
      </c>
      <c r="B281" s="112">
        <v>2</v>
      </c>
      <c r="C281" s="199" t="s">
        <v>258</v>
      </c>
      <c r="D281" s="200">
        <v>26520899</v>
      </c>
      <c r="E281" s="200">
        <v>7629880</v>
      </c>
      <c r="F281" s="13" t="s">
        <v>258</v>
      </c>
      <c r="G281" s="113">
        <v>25458118</v>
      </c>
      <c r="H281" s="122">
        <v>0.0982</v>
      </c>
      <c r="I281" s="12">
        <v>0.09148</v>
      </c>
      <c r="J281" s="143">
        <v>0.12895</v>
      </c>
      <c r="K281" s="205">
        <v>26520899</v>
      </c>
      <c r="L281" s="205">
        <v>7629880</v>
      </c>
      <c r="M281" s="140">
        <f t="shared" si="109"/>
        <v>34150779</v>
      </c>
      <c r="N281" s="115">
        <f t="shared" si="113"/>
        <v>0.10861</v>
      </c>
      <c r="O281" s="115">
        <f t="shared" si="110"/>
        <v>0.10341</v>
      </c>
      <c r="P281" s="115">
        <f t="shared" si="111"/>
        <v>0.13909</v>
      </c>
      <c r="Q281" s="127">
        <f t="shared" si="112"/>
        <v>13.041101880192386</v>
      </c>
      <c r="R281" s="127">
        <f t="shared" si="112"/>
        <v>7.863512989530808</v>
      </c>
      <c r="S281" s="119"/>
      <c r="U281" s="102"/>
      <c r="W281" s="6">
        <v>37179640</v>
      </c>
      <c r="X281" s="39">
        <v>0.6375350288594017</v>
      </c>
      <c r="Y281" s="39">
        <f t="shared" si="95"/>
        <v>0.63754</v>
      </c>
    </row>
    <row r="282" spans="1:25" ht="13.5" customHeight="1">
      <c r="A282" s="112">
        <v>15</v>
      </c>
      <c r="B282" s="112">
        <v>2</v>
      </c>
      <c r="C282" s="199" t="s">
        <v>259</v>
      </c>
      <c r="D282" s="200">
        <v>15922405</v>
      </c>
      <c r="E282" s="200">
        <v>1835394</v>
      </c>
      <c r="F282" s="13" t="s">
        <v>259</v>
      </c>
      <c r="G282" s="113">
        <v>13490744</v>
      </c>
      <c r="H282" s="122">
        <v>0.05204</v>
      </c>
      <c r="I282" s="12">
        <v>0.05029</v>
      </c>
      <c r="J282" s="143">
        <v>0.09394</v>
      </c>
      <c r="K282" s="205">
        <v>15922405</v>
      </c>
      <c r="L282" s="205">
        <v>1835394</v>
      </c>
      <c r="M282" s="140">
        <f t="shared" si="109"/>
        <v>17757799</v>
      </c>
      <c r="N282" s="115">
        <f t="shared" si="113"/>
        <v>0.05648</v>
      </c>
      <c r="O282" s="115">
        <f t="shared" si="110"/>
        <v>0.05426</v>
      </c>
      <c r="P282" s="115">
        <f t="shared" si="111"/>
        <v>0.09732</v>
      </c>
      <c r="Q282" s="127">
        <f t="shared" si="112"/>
        <v>7.89421356134421</v>
      </c>
      <c r="R282" s="127">
        <f t="shared" si="112"/>
        <v>3.598041302959354</v>
      </c>
      <c r="S282" s="119"/>
      <c r="U282" s="102"/>
      <c r="W282" s="6">
        <v>20610192</v>
      </c>
      <c r="X282" s="39">
        <v>0.3534116885348489</v>
      </c>
      <c r="Y282" s="39">
        <f t="shared" si="95"/>
        <v>0.35341</v>
      </c>
    </row>
    <row r="283" spans="1:25" ht="13.5" customHeight="1">
      <c r="A283" s="112">
        <v>15</v>
      </c>
      <c r="B283" s="112">
        <v>2</v>
      </c>
      <c r="C283" s="199" t="s">
        <v>260</v>
      </c>
      <c r="D283" s="200">
        <v>3173481</v>
      </c>
      <c r="E283" s="200">
        <v>802382</v>
      </c>
      <c r="F283" s="13" t="s">
        <v>260</v>
      </c>
      <c r="G283" s="113">
        <v>2380927</v>
      </c>
      <c r="H283" s="122">
        <v>0.00918</v>
      </c>
      <c r="I283" s="12">
        <v>0.01384</v>
      </c>
      <c r="J283" s="143">
        <v>0.06296</v>
      </c>
      <c r="K283" s="205">
        <v>3173481</v>
      </c>
      <c r="L283" s="205">
        <v>802382</v>
      </c>
      <c r="M283" s="140">
        <f t="shared" si="109"/>
        <v>3975863</v>
      </c>
      <c r="N283" s="115">
        <f t="shared" si="113"/>
        <v>0.01264</v>
      </c>
      <c r="O283" s="115">
        <f t="shared" si="110"/>
        <v>0.01091</v>
      </c>
      <c r="P283" s="115">
        <f t="shared" si="111"/>
        <v>0.06047</v>
      </c>
      <c r="Q283" s="127">
        <f t="shared" si="112"/>
        <v>-21.170520231213874</v>
      </c>
      <c r="R283" s="127">
        <f t="shared" si="112"/>
        <v>-3.954891994917409</v>
      </c>
      <c r="S283" s="119"/>
      <c r="T283" s="53">
        <f>ROUND(P283,5)</f>
        <v>0.06047</v>
      </c>
      <c r="U283" s="102">
        <v>0.10827</v>
      </c>
      <c r="W283" s="6">
        <v>7258382</v>
      </c>
      <c r="X283" s="39">
        <v>0.1244625493372868</v>
      </c>
      <c r="Y283" s="39">
        <f t="shared" si="95"/>
        <v>0.12446</v>
      </c>
    </row>
    <row r="284" spans="1:25" ht="13.5" customHeight="1">
      <c r="A284" s="112">
        <v>15</v>
      </c>
      <c r="B284" s="112">
        <v>2</v>
      </c>
      <c r="C284" s="199" t="s">
        <v>261</v>
      </c>
      <c r="D284" s="200">
        <v>12805121</v>
      </c>
      <c r="E284" s="200">
        <v>44605388</v>
      </c>
      <c r="F284" s="13" t="s">
        <v>261</v>
      </c>
      <c r="G284" s="113">
        <v>53099219</v>
      </c>
      <c r="H284" s="114">
        <v>0.20482</v>
      </c>
      <c r="I284" s="115">
        <v>0.20496</v>
      </c>
      <c r="J284" s="115">
        <v>0.22541</v>
      </c>
      <c r="K284" s="205">
        <v>12805121</v>
      </c>
      <c r="L284" s="205">
        <v>44605388</v>
      </c>
      <c r="M284" s="130">
        <f t="shared" si="109"/>
        <v>57410509</v>
      </c>
      <c r="N284" s="115">
        <f t="shared" si="113"/>
        <v>0.18259</v>
      </c>
      <c r="O284" s="115">
        <f t="shared" si="110"/>
        <v>0.19371</v>
      </c>
      <c r="P284" s="115">
        <f t="shared" si="111"/>
        <v>0.21585</v>
      </c>
      <c r="Q284" s="117">
        <f t="shared" si="112"/>
        <v>-5.488875878220146</v>
      </c>
      <c r="R284" s="118">
        <f t="shared" si="112"/>
        <v>-4.2411605518832385</v>
      </c>
      <c r="S284" s="119"/>
      <c r="T284" s="53">
        <f>ROUND(P284,5)</f>
        <v>0.21585</v>
      </c>
      <c r="U284" s="102">
        <v>0.35469</v>
      </c>
      <c r="W284" s="6"/>
      <c r="Y284" s="39">
        <f t="shared" si="95"/>
        <v>0</v>
      </c>
    </row>
    <row r="285" spans="1:25" ht="13.5" customHeight="1">
      <c r="A285" s="112">
        <v>15</v>
      </c>
      <c r="B285" s="112">
        <v>2</v>
      </c>
      <c r="C285" s="199" t="s">
        <v>262</v>
      </c>
      <c r="D285" s="200">
        <v>15139680</v>
      </c>
      <c r="E285" s="200">
        <v>119581703</v>
      </c>
      <c r="F285" s="13" t="s">
        <v>262</v>
      </c>
      <c r="G285" s="113">
        <v>129160191</v>
      </c>
      <c r="H285" s="122">
        <v>0.4982</v>
      </c>
      <c r="I285" s="12">
        <v>0.4631</v>
      </c>
      <c r="J285" s="143">
        <v>0.44483</v>
      </c>
      <c r="K285" s="205">
        <v>15139680</v>
      </c>
      <c r="L285" s="205">
        <v>119581703</v>
      </c>
      <c r="M285" s="140">
        <f t="shared" si="109"/>
        <v>134721383</v>
      </c>
      <c r="N285" s="115">
        <f t="shared" si="113"/>
        <v>0.42846</v>
      </c>
      <c r="O285" s="115">
        <f t="shared" si="110"/>
        <v>0.46333</v>
      </c>
      <c r="P285" s="115">
        <f t="shared" si="111"/>
        <v>0.44503</v>
      </c>
      <c r="Q285" s="127">
        <f t="shared" si="112"/>
        <v>0.04966529907146633</v>
      </c>
      <c r="R285" s="127">
        <f t="shared" si="112"/>
        <v>0.04496099633566342</v>
      </c>
      <c r="S285" s="119"/>
      <c r="U285" s="102"/>
      <c r="W285" s="6">
        <v>5485593</v>
      </c>
      <c r="X285" s="39">
        <v>0.09406378575924704</v>
      </c>
      <c r="Y285" s="39">
        <f t="shared" si="95"/>
        <v>0.09406</v>
      </c>
    </row>
    <row r="286" spans="1:25" ht="13.5" customHeight="1">
      <c r="A286" s="112">
        <v>15</v>
      </c>
      <c r="B286" s="112">
        <v>3</v>
      </c>
      <c r="C286" s="201"/>
      <c r="D286" s="203"/>
      <c r="E286" s="203"/>
      <c r="F286" s="121" t="s">
        <v>31</v>
      </c>
      <c r="G286" s="113">
        <v>418120372</v>
      </c>
      <c r="H286" s="122">
        <v>1.61279</v>
      </c>
      <c r="I286" s="122">
        <v>1.55697</v>
      </c>
      <c r="J286" s="114">
        <v>1.6817800000000003</v>
      </c>
      <c r="K286" s="123">
        <f aca="true" t="shared" si="114" ref="K286:P286">SUM(K279:K285)</f>
        <v>133053629</v>
      </c>
      <c r="L286" s="123">
        <f t="shared" si="114"/>
        <v>338265355</v>
      </c>
      <c r="M286" s="141">
        <f t="shared" si="114"/>
        <v>471318984</v>
      </c>
      <c r="N286" s="115">
        <f t="shared" si="114"/>
        <v>1.49897</v>
      </c>
      <c r="O286" s="115">
        <f t="shared" si="114"/>
        <v>1.55589</v>
      </c>
      <c r="P286" s="115">
        <f t="shared" si="114"/>
        <v>1.6808799999999997</v>
      </c>
      <c r="Q286" s="127">
        <f t="shared" si="112"/>
        <v>-0.0693654983718317</v>
      </c>
      <c r="R286" s="127">
        <f t="shared" si="112"/>
        <v>-0.05351472844251637</v>
      </c>
      <c r="S286" s="119"/>
      <c r="T286" s="53">
        <f>ROUND(P286,5)</f>
        <v>1.68088</v>
      </c>
      <c r="U286" s="102">
        <v>6.11787</v>
      </c>
      <c r="W286" s="6">
        <v>36429828</v>
      </c>
      <c r="X286" s="39">
        <v>0.6246776850266178</v>
      </c>
      <c r="Y286" s="39">
        <f aca="true" t="shared" si="115" ref="Y286:Y311">ROUND(X286,5)</f>
        <v>0.62468</v>
      </c>
    </row>
    <row r="287" spans="1:25" ht="13.5" customHeight="1">
      <c r="A287" s="39">
        <v>15</v>
      </c>
      <c r="B287" s="39">
        <v>3</v>
      </c>
      <c r="D287" s="203"/>
      <c r="E287" s="203"/>
      <c r="F287" s="128"/>
      <c r="G287" s="56"/>
      <c r="H287" s="42"/>
      <c r="I287" s="42"/>
      <c r="J287" s="43"/>
      <c r="K287" s="129"/>
      <c r="L287" s="129"/>
      <c r="M287" s="130"/>
      <c r="N287" s="131"/>
      <c r="O287" s="131"/>
      <c r="P287" s="132"/>
      <c r="Q287" s="133"/>
      <c r="R287" s="134"/>
      <c r="S287" s="119"/>
      <c r="U287" s="102"/>
      <c r="W287" s="6">
        <v>2808988</v>
      </c>
      <c r="X287" s="39">
        <v>0.04816690655546189</v>
      </c>
      <c r="Y287" s="39">
        <f t="shared" si="115"/>
        <v>0.04817</v>
      </c>
    </row>
    <row r="288" spans="1:25" ht="13.5" customHeight="1">
      <c r="A288" s="39">
        <v>15</v>
      </c>
      <c r="B288" s="39">
        <v>3</v>
      </c>
      <c r="D288" s="198"/>
      <c r="E288" s="198"/>
      <c r="F288" s="135" t="s">
        <v>263</v>
      </c>
      <c r="G288" s="56"/>
      <c r="H288" s="61"/>
      <c r="I288" s="61"/>
      <c r="J288" s="62"/>
      <c r="K288" s="129"/>
      <c r="L288" s="129"/>
      <c r="M288" s="60"/>
      <c r="N288" s="136"/>
      <c r="O288" s="136"/>
      <c r="P288" s="137"/>
      <c r="Q288" s="138"/>
      <c r="R288" s="139"/>
      <c r="S288" s="119"/>
      <c r="T288" s="53">
        <f aca="true" t="shared" si="116" ref="T288:T293">ROUND(P288,5)</f>
        <v>0</v>
      </c>
      <c r="U288" s="102">
        <v>0.44271</v>
      </c>
      <c r="W288" s="6">
        <v>12447840</v>
      </c>
      <c r="X288" s="39">
        <v>0.21344838286861345</v>
      </c>
      <c r="Y288" s="39">
        <f t="shared" si="115"/>
        <v>0.21345</v>
      </c>
    </row>
    <row r="289" spans="1:25" ht="13.5" customHeight="1">
      <c r="A289" s="112">
        <v>16</v>
      </c>
      <c r="B289" s="112">
        <v>2</v>
      </c>
      <c r="C289" s="199" t="s">
        <v>264</v>
      </c>
      <c r="D289" s="200">
        <v>41811423</v>
      </c>
      <c r="E289" s="200">
        <v>34664944</v>
      </c>
      <c r="F289" s="13" t="s">
        <v>264</v>
      </c>
      <c r="G289" s="113">
        <v>64841952</v>
      </c>
      <c r="H289" s="114">
        <v>0.25011</v>
      </c>
      <c r="I289" s="115">
        <v>0.2248</v>
      </c>
      <c r="J289" s="115">
        <v>0.24227</v>
      </c>
      <c r="K289" s="205">
        <v>41811423</v>
      </c>
      <c r="L289" s="205">
        <v>34664944</v>
      </c>
      <c r="M289" s="130">
        <f>K289+L289</f>
        <v>76476367</v>
      </c>
      <c r="N289" s="115">
        <f>ROUND(M289/$M$369*100,5)</f>
        <v>0.24322</v>
      </c>
      <c r="O289" s="115">
        <f>ROUND((H289+N289)/2,5)</f>
        <v>0.24667</v>
      </c>
      <c r="P289" s="115">
        <f>ROUND((O289*0.85)+$U$11,5)</f>
        <v>0.26086</v>
      </c>
      <c r="Q289" s="117">
        <f aca="true" t="shared" si="117" ref="Q289:R293">((O289/I289)-1)*100</f>
        <v>9.728647686832748</v>
      </c>
      <c r="R289" s="118">
        <f t="shared" si="117"/>
        <v>7.673257109836129</v>
      </c>
      <c r="S289" s="119"/>
      <c r="T289" s="53">
        <f t="shared" si="116"/>
        <v>0.26086</v>
      </c>
      <c r="U289" s="102">
        <v>0</v>
      </c>
      <c r="W289" s="6">
        <v>51861493</v>
      </c>
      <c r="X289" s="39">
        <v>0.8892909785153018</v>
      </c>
      <c r="Y289" s="39">
        <f t="shared" si="115"/>
        <v>0.88929</v>
      </c>
    </row>
    <row r="290" spans="1:25" ht="13.5" customHeight="1">
      <c r="A290" s="112">
        <v>16</v>
      </c>
      <c r="B290" s="112">
        <v>2</v>
      </c>
      <c r="C290" s="199" t="s">
        <v>265</v>
      </c>
      <c r="D290" s="200">
        <v>68529146</v>
      </c>
      <c r="E290" s="200">
        <v>165792074</v>
      </c>
      <c r="F290" s="13" t="s">
        <v>265</v>
      </c>
      <c r="G290" s="113">
        <v>175893387</v>
      </c>
      <c r="H290" s="114">
        <v>0.67846</v>
      </c>
      <c r="I290" s="115">
        <v>0.6991</v>
      </c>
      <c r="J290" s="115">
        <v>0.64543</v>
      </c>
      <c r="K290" s="205">
        <v>68529146</v>
      </c>
      <c r="L290" s="205">
        <v>165792074</v>
      </c>
      <c r="M290" s="130">
        <f>K290+L290</f>
        <v>234321220</v>
      </c>
      <c r="N290" s="115">
        <f>ROUND(M290/$M$369*100,5)</f>
        <v>0.74522</v>
      </c>
      <c r="O290" s="115">
        <f>ROUND((H290+N290)/2,5)</f>
        <v>0.71184</v>
      </c>
      <c r="P290" s="115">
        <f>ROUND((O290*0.85)+$U$11,5)</f>
        <v>0.65626</v>
      </c>
      <c r="Q290" s="117">
        <f t="shared" si="117"/>
        <v>1.8223430124445716</v>
      </c>
      <c r="R290" s="118">
        <f t="shared" si="117"/>
        <v>1.6779511333529618</v>
      </c>
      <c r="S290" s="119"/>
      <c r="T290" s="53">
        <f t="shared" si="116"/>
        <v>0.65626</v>
      </c>
      <c r="U290" s="102">
        <v>0.78371</v>
      </c>
      <c r="W290" s="6">
        <v>7287052</v>
      </c>
      <c r="X290" s="39">
        <v>0.12495416596610297</v>
      </c>
      <c r="Y290" s="39">
        <f t="shared" si="115"/>
        <v>0.12495</v>
      </c>
    </row>
    <row r="291" spans="1:25" ht="13.5" customHeight="1">
      <c r="A291" s="112">
        <v>16</v>
      </c>
      <c r="B291" s="112">
        <v>2</v>
      </c>
      <c r="C291" s="199" t="s">
        <v>266</v>
      </c>
      <c r="D291" s="200">
        <v>7469888</v>
      </c>
      <c r="E291" s="200">
        <v>6610676</v>
      </c>
      <c r="F291" s="13" t="s">
        <v>266</v>
      </c>
      <c r="G291" s="113">
        <v>11869414</v>
      </c>
      <c r="H291" s="114">
        <v>0.04578</v>
      </c>
      <c r="I291" s="115">
        <v>0.04534</v>
      </c>
      <c r="J291" s="115">
        <v>0.08973</v>
      </c>
      <c r="K291" s="205">
        <v>7469888</v>
      </c>
      <c r="L291" s="205">
        <v>6610676</v>
      </c>
      <c r="M291" s="130">
        <f>K291+L291</f>
        <v>14080564</v>
      </c>
      <c r="N291" s="115">
        <f>ROUND(M291/$M$369*100,5)</f>
        <v>0.04478</v>
      </c>
      <c r="O291" s="115">
        <f>ROUND((H291+N291)/2,5)</f>
        <v>0.04528</v>
      </c>
      <c r="P291" s="115">
        <f>ROUND((O291*0.85)+$U$11,5)</f>
        <v>0.08968</v>
      </c>
      <c r="Q291" s="117">
        <f t="shared" si="117"/>
        <v>-0.13233348037052783</v>
      </c>
      <c r="R291" s="118">
        <f t="shared" si="117"/>
        <v>-0.05572272372674769</v>
      </c>
      <c r="S291" s="119"/>
      <c r="T291" s="53">
        <f t="shared" si="116"/>
        <v>0.08968</v>
      </c>
      <c r="U291" s="102">
        <v>0.12172</v>
      </c>
      <c r="W291" s="6">
        <v>604077851</v>
      </c>
      <c r="X291" s="39">
        <v>10.358378676356478</v>
      </c>
      <c r="Y291" s="39">
        <f t="shared" si="115"/>
        <v>10.35838</v>
      </c>
    </row>
    <row r="292" spans="1:25" ht="13.5" customHeight="1">
      <c r="A292" s="112">
        <v>16</v>
      </c>
      <c r="B292" s="112">
        <v>2</v>
      </c>
      <c r="C292" s="199" t="s">
        <v>267</v>
      </c>
      <c r="D292" s="200">
        <v>25695800</v>
      </c>
      <c r="E292" s="200">
        <v>26159746</v>
      </c>
      <c r="F292" s="215" t="s">
        <v>267</v>
      </c>
      <c r="G292" s="164">
        <v>38822382</v>
      </c>
      <c r="H292" s="212">
        <v>0.14975</v>
      </c>
      <c r="I292" s="214">
        <v>0.15341</v>
      </c>
      <c r="J292" s="115">
        <v>0.18159</v>
      </c>
      <c r="K292" s="216">
        <v>25695800</v>
      </c>
      <c r="L292" s="216">
        <v>26159746</v>
      </c>
      <c r="M292" s="217">
        <f>K292+L292</f>
        <v>51855546</v>
      </c>
      <c r="N292" s="115">
        <f>ROUND(M292/$M$369*100,5)</f>
        <v>0.16492</v>
      </c>
      <c r="O292" s="115">
        <f>ROUND((H292+N292)/2,5)</f>
        <v>0.15734</v>
      </c>
      <c r="P292" s="115">
        <f>ROUND((O292*0.85)+$U$11,5)</f>
        <v>0.18493</v>
      </c>
      <c r="Q292" s="117">
        <f t="shared" si="117"/>
        <v>2.5617625969623914</v>
      </c>
      <c r="R292" s="118">
        <f t="shared" si="117"/>
        <v>1.8393083319566017</v>
      </c>
      <c r="S292" s="119"/>
      <c r="T292" s="53">
        <f t="shared" si="116"/>
        <v>0.18493</v>
      </c>
      <c r="U292" s="102">
        <v>0.16814</v>
      </c>
      <c r="W292" s="6">
        <v>4024196</v>
      </c>
      <c r="X292" s="39">
        <v>0.0690045926479086</v>
      </c>
      <c r="Y292" s="39">
        <f t="shared" si="115"/>
        <v>0.069</v>
      </c>
    </row>
    <row r="293" spans="1:25" ht="13.5" customHeight="1">
      <c r="A293" s="112">
        <v>16</v>
      </c>
      <c r="B293" s="112">
        <v>3</v>
      </c>
      <c r="C293" s="201"/>
      <c r="D293" s="198"/>
      <c r="E293" s="198"/>
      <c r="F293" s="121" t="s">
        <v>31</v>
      </c>
      <c r="G293" s="113">
        <v>291427135</v>
      </c>
      <c r="H293" s="122">
        <v>1.1240999999999999</v>
      </c>
      <c r="I293" s="122">
        <v>1.1226500000000001</v>
      </c>
      <c r="J293" s="122">
        <v>1.15902</v>
      </c>
      <c r="K293" s="123">
        <f aca="true" t="shared" si="118" ref="K293:P293">SUM(K289:K292)</f>
        <v>143506257</v>
      </c>
      <c r="L293" s="123">
        <f t="shared" si="118"/>
        <v>233227440</v>
      </c>
      <c r="M293" s="124">
        <f t="shared" si="118"/>
        <v>376733697</v>
      </c>
      <c r="N293" s="12">
        <f t="shared" si="118"/>
        <v>1.19814</v>
      </c>
      <c r="O293" s="12">
        <f t="shared" si="118"/>
        <v>1.16113</v>
      </c>
      <c r="P293" s="12">
        <f t="shared" si="118"/>
        <v>1.19173</v>
      </c>
      <c r="Q293" s="127">
        <f t="shared" si="117"/>
        <v>3.427604329042877</v>
      </c>
      <c r="R293" s="127">
        <f t="shared" si="117"/>
        <v>2.8222118686476616</v>
      </c>
      <c r="S293" s="119"/>
      <c r="T293" s="53">
        <f t="shared" si="116"/>
        <v>1.19173</v>
      </c>
      <c r="U293" s="102">
        <v>0.92197</v>
      </c>
      <c r="W293" s="6">
        <v>3465199</v>
      </c>
      <c r="X293" s="39">
        <v>0.05941923441078423</v>
      </c>
      <c r="Y293" s="39">
        <f t="shared" si="115"/>
        <v>0.05942</v>
      </c>
    </row>
    <row r="294" spans="1:25" ht="13.5" customHeight="1">
      <c r="A294" s="39">
        <v>16</v>
      </c>
      <c r="B294" s="39">
        <v>3</v>
      </c>
      <c r="D294" s="204"/>
      <c r="E294" s="221"/>
      <c r="F294" s="225"/>
      <c r="G294" s="56"/>
      <c r="H294" s="57"/>
      <c r="I294" s="57"/>
      <c r="J294" s="8"/>
      <c r="K294" s="129"/>
      <c r="L294" s="129"/>
      <c r="M294" s="14"/>
      <c r="N294" s="15"/>
      <c r="O294" s="15"/>
      <c r="P294" s="16"/>
      <c r="Q294" s="17"/>
      <c r="R294" s="147"/>
      <c r="S294" s="119"/>
      <c r="U294" s="102"/>
      <c r="W294" s="6">
        <v>39228598</v>
      </c>
      <c r="X294" s="39">
        <v>0.6726693792098005</v>
      </c>
      <c r="Y294" s="39">
        <f t="shared" si="115"/>
        <v>0.67267</v>
      </c>
    </row>
    <row r="295" spans="1:25" ht="13.5" customHeight="1">
      <c r="A295" s="39">
        <v>16</v>
      </c>
      <c r="B295" s="39">
        <v>3</v>
      </c>
      <c r="D295" s="204"/>
      <c r="E295" s="221"/>
      <c r="F295" s="135" t="s">
        <v>268</v>
      </c>
      <c r="G295" s="56"/>
      <c r="H295" s="61"/>
      <c r="I295" s="61"/>
      <c r="J295" s="62"/>
      <c r="K295" s="129"/>
      <c r="L295" s="129"/>
      <c r="M295" s="60"/>
      <c r="N295" s="136"/>
      <c r="O295" s="136"/>
      <c r="P295" s="137"/>
      <c r="Q295" s="138"/>
      <c r="R295" s="139"/>
      <c r="S295" s="119"/>
      <c r="T295" s="53">
        <f aca="true" t="shared" si="119" ref="T295:T311">ROUND(P295,5)</f>
        <v>0</v>
      </c>
      <c r="U295" s="102">
        <v>0.23709</v>
      </c>
      <c r="W295" s="6">
        <v>3482075</v>
      </c>
      <c r="X295" s="39">
        <v>0.05970861432804624</v>
      </c>
      <c r="Y295" s="39">
        <f t="shared" si="115"/>
        <v>0.05971</v>
      </c>
    </row>
    <row r="296" spans="1:25" ht="13.5" customHeight="1">
      <c r="A296" s="112">
        <v>17</v>
      </c>
      <c r="B296" s="112">
        <v>2</v>
      </c>
      <c r="C296" s="199" t="s">
        <v>269</v>
      </c>
      <c r="D296" s="205">
        <v>23703068</v>
      </c>
      <c r="E296" s="224">
        <v>133286968</v>
      </c>
      <c r="F296" s="13" t="s">
        <v>269</v>
      </c>
      <c r="G296" s="113">
        <v>118049876</v>
      </c>
      <c r="H296" s="122">
        <v>0.45535</v>
      </c>
      <c r="I296" s="12">
        <v>0.46744</v>
      </c>
      <c r="J296" s="143">
        <v>0.44852</v>
      </c>
      <c r="K296" s="205">
        <v>23703068</v>
      </c>
      <c r="L296" s="205">
        <v>133286968</v>
      </c>
      <c r="M296" s="144">
        <f aca="true" t="shared" si="120" ref="M296:M310">K296+L296</f>
        <v>156990036</v>
      </c>
      <c r="N296" s="143">
        <f>ROUND(M296/$M$369*100,5)</f>
        <v>0.49928</v>
      </c>
      <c r="O296" s="115">
        <f aca="true" t="shared" si="121" ref="O296:O310">ROUND((H296+N296)/2,5)</f>
        <v>0.47732</v>
      </c>
      <c r="P296" s="115">
        <f aca="true" t="shared" si="122" ref="P296:P310">ROUND((O296*0.85)+$U$11,5)</f>
        <v>0.45692</v>
      </c>
      <c r="Q296" s="145">
        <f aca="true" t="shared" si="123" ref="Q296:Q311">((O296/I296)-1)*100</f>
        <v>2.1136402532945464</v>
      </c>
      <c r="R296" s="127">
        <f aca="true" t="shared" si="124" ref="R296:R311">((P296/J296)-1)*100</f>
        <v>1.8728261838937055</v>
      </c>
      <c r="S296" s="119"/>
      <c r="T296" s="53">
        <f t="shared" si="119"/>
        <v>0.45692</v>
      </c>
      <c r="U296" s="102">
        <v>0.57282</v>
      </c>
      <c r="W296" s="6">
        <v>19321439</v>
      </c>
      <c r="X296" s="39">
        <v>0.33131289518860774</v>
      </c>
      <c r="Y296" s="39">
        <f t="shared" si="115"/>
        <v>0.33131</v>
      </c>
    </row>
    <row r="297" spans="1:25" ht="13.5" customHeight="1">
      <c r="A297" s="112">
        <v>17</v>
      </c>
      <c r="B297" s="112">
        <v>2</v>
      </c>
      <c r="C297" s="199" t="s">
        <v>270</v>
      </c>
      <c r="D297" s="205">
        <v>11866</v>
      </c>
      <c r="E297" s="224">
        <v>5525945</v>
      </c>
      <c r="F297" s="13" t="s">
        <v>270</v>
      </c>
      <c r="G297" s="113">
        <v>3208259</v>
      </c>
      <c r="H297" s="122">
        <v>0.01237</v>
      </c>
      <c r="I297" s="12">
        <v>0.0123</v>
      </c>
      <c r="J297" s="143">
        <v>0.06165</v>
      </c>
      <c r="K297" s="205">
        <v>11866</v>
      </c>
      <c r="L297" s="205">
        <v>5525945</v>
      </c>
      <c r="M297" s="140">
        <f t="shared" si="120"/>
        <v>5537811</v>
      </c>
      <c r="N297" s="143">
        <f aca="true" t="shared" si="125" ref="N297:N310">ROUND(M297/$M$369*100,5)</f>
        <v>0.01761</v>
      </c>
      <c r="O297" s="115">
        <f t="shared" si="121"/>
        <v>0.01499</v>
      </c>
      <c r="P297" s="115">
        <f t="shared" si="122"/>
        <v>0.06394</v>
      </c>
      <c r="Q297" s="127">
        <f t="shared" si="123"/>
        <v>21.869918699186996</v>
      </c>
      <c r="R297" s="127">
        <f t="shared" si="124"/>
        <v>3.7145174371451706</v>
      </c>
      <c r="S297" s="119"/>
      <c r="T297" s="53">
        <f t="shared" si="119"/>
        <v>0.06394</v>
      </c>
      <c r="U297" s="102">
        <v>0.15045</v>
      </c>
      <c r="W297" s="6">
        <v>2100824</v>
      </c>
      <c r="X297" s="39">
        <v>0.036023718612351374</v>
      </c>
      <c r="Y297" s="39">
        <f t="shared" si="115"/>
        <v>0.03602</v>
      </c>
    </row>
    <row r="298" spans="1:25" ht="13.5" customHeight="1">
      <c r="A298" s="112">
        <v>17</v>
      </c>
      <c r="B298" s="112">
        <v>2</v>
      </c>
      <c r="C298" s="199" t="s">
        <v>271</v>
      </c>
      <c r="D298" s="205">
        <v>2151052</v>
      </c>
      <c r="E298" s="224">
        <v>4445828</v>
      </c>
      <c r="F298" s="13" t="s">
        <v>271</v>
      </c>
      <c r="G298" s="113">
        <v>4075684</v>
      </c>
      <c r="H298" s="122">
        <v>0.01572</v>
      </c>
      <c r="I298" s="12">
        <v>0.01666</v>
      </c>
      <c r="J298" s="143">
        <v>0.06536</v>
      </c>
      <c r="K298" s="205">
        <v>2151052</v>
      </c>
      <c r="L298" s="205">
        <v>4445828</v>
      </c>
      <c r="M298" s="140">
        <f t="shared" si="120"/>
        <v>6596880</v>
      </c>
      <c r="N298" s="143">
        <f t="shared" si="125"/>
        <v>0.02098</v>
      </c>
      <c r="O298" s="115">
        <f t="shared" si="121"/>
        <v>0.01835</v>
      </c>
      <c r="P298" s="115">
        <f t="shared" si="122"/>
        <v>0.06679</v>
      </c>
      <c r="Q298" s="127">
        <f t="shared" si="123"/>
        <v>10.144057623049218</v>
      </c>
      <c r="R298" s="127">
        <f t="shared" si="124"/>
        <v>2.187882496940019</v>
      </c>
      <c r="S298" s="119"/>
      <c r="T298" s="53">
        <f t="shared" si="119"/>
        <v>0.06679</v>
      </c>
      <c r="U298" s="102">
        <v>0.34539</v>
      </c>
      <c r="W298" s="6">
        <v>511457752</v>
      </c>
      <c r="X298" s="39">
        <v>8.770182623653287</v>
      </c>
      <c r="Y298" s="39">
        <f t="shared" si="115"/>
        <v>8.77018</v>
      </c>
    </row>
    <row r="299" spans="1:25" ht="13.5" customHeight="1">
      <c r="A299" s="112">
        <v>17</v>
      </c>
      <c r="B299" s="112">
        <v>2</v>
      </c>
      <c r="C299" s="199" t="s">
        <v>272</v>
      </c>
      <c r="D299" s="205">
        <v>8679640</v>
      </c>
      <c r="E299" s="224">
        <v>3202706</v>
      </c>
      <c r="F299" s="13" t="s">
        <v>272</v>
      </c>
      <c r="G299" s="113">
        <v>10629351</v>
      </c>
      <c r="H299" s="122">
        <v>0.041</v>
      </c>
      <c r="I299" s="12">
        <v>0.04008</v>
      </c>
      <c r="J299" s="143">
        <v>0.08526</v>
      </c>
      <c r="K299" s="205">
        <v>8679640</v>
      </c>
      <c r="L299" s="205">
        <v>3202706</v>
      </c>
      <c r="M299" s="140">
        <f t="shared" si="120"/>
        <v>11882346</v>
      </c>
      <c r="N299" s="143">
        <f t="shared" si="125"/>
        <v>0.03779</v>
      </c>
      <c r="O299" s="115">
        <f t="shared" si="121"/>
        <v>0.0394</v>
      </c>
      <c r="P299" s="115">
        <f t="shared" si="122"/>
        <v>0.08468</v>
      </c>
      <c r="Q299" s="127">
        <f t="shared" si="123"/>
        <v>-1.6966067864271461</v>
      </c>
      <c r="R299" s="127">
        <f t="shared" si="124"/>
        <v>-0.6802721088435382</v>
      </c>
      <c r="S299" s="119"/>
      <c r="T299" s="53">
        <f t="shared" si="119"/>
        <v>0.08468</v>
      </c>
      <c r="U299" s="102">
        <v>0.09946</v>
      </c>
      <c r="W299" s="6">
        <v>672511676</v>
      </c>
      <c r="X299" s="39">
        <v>11.53184244836541</v>
      </c>
      <c r="Y299" s="39">
        <f t="shared" si="115"/>
        <v>11.53184</v>
      </c>
    </row>
    <row r="300" spans="1:25" ht="13.5" customHeight="1">
      <c r="A300" s="112">
        <v>17</v>
      </c>
      <c r="B300" s="112">
        <v>2</v>
      </c>
      <c r="C300" s="199" t="s">
        <v>273</v>
      </c>
      <c r="D300" s="205">
        <v>18776820</v>
      </c>
      <c r="E300" s="224">
        <v>12146850</v>
      </c>
      <c r="F300" s="13" t="s">
        <v>273</v>
      </c>
      <c r="G300" s="113">
        <v>29111490</v>
      </c>
      <c r="H300" s="122">
        <v>0.11229</v>
      </c>
      <c r="I300" s="12">
        <v>0.10492</v>
      </c>
      <c r="J300" s="143">
        <v>0.14038</v>
      </c>
      <c r="K300" s="205">
        <v>18776820</v>
      </c>
      <c r="L300" s="205">
        <v>12146850</v>
      </c>
      <c r="M300" s="140">
        <f t="shared" si="120"/>
        <v>30923670</v>
      </c>
      <c r="N300" s="143">
        <f t="shared" si="125"/>
        <v>0.09835</v>
      </c>
      <c r="O300" s="115">
        <f t="shared" si="121"/>
        <v>0.10532</v>
      </c>
      <c r="P300" s="115">
        <f t="shared" si="122"/>
        <v>0.14072</v>
      </c>
      <c r="Q300" s="127">
        <f t="shared" si="123"/>
        <v>0.3812428516965394</v>
      </c>
      <c r="R300" s="127">
        <f t="shared" si="124"/>
        <v>0.2421997435532175</v>
      </c>
      <c r="S300" s="119"/>
      <c r="T300" s="53">
        <f t="shared" si="119"/>
        <v>0.14072</v>
      </c>
      <c r="U300" s="102">
        <v>0.08812</v>
      </c>
      <c r="W300" s="6">
        <v>32285440</v>
      </c>
      <c r="X300" s="39">
        <v>0.5536121092656755</v>
      </c>
      <c r="Y300" s="39">
        <f t="shared" si="115"/>
        <v>0.55361</v>
      </c>
    </row>
    <row r="301" spans="1:25" ht="13.5" customHeight="1">
      <c r="A301" s="112">
        <v>17</v>
      </c>
      <c r="B301" s="112">
        <v>2</v>
      </c>
      <c r="C301" s="199" t="s">
        <v>274</v>
      </c>
      <c r="D301" s="205">
        <v>5671042</v>
      </c>
      <c r="E301" s="224">
        <v>16821598</v>
      </c>
      <c r="F301" s="13" t="s">
        <v>274</v>
      </c>
      <c r="G301" s="113">
        <v>19604015</v>
      </c>
      <c r="H301" s="122">
        <v>0.07562</v>
      </c>
      <c r="I301" s="12">
        <v>0.08359</v>
      </c>
      <c r="J301" s="143">
        <v>0.12225</v>
      </c>
      <c r="K301" s="205">
        <v>5685722</v>
      </c>
      <c r="L301" s="205">
        <v>17831416</v>
      </c>
      <c r="M301" s="140">
        <f t="shared" si="120"/>
        <v>23517138</v>
      </c>
      <c r="N301" s="143">
        <f t="shared" si="125"/>
        <v>0.07479</v>
      </c>
      <c r="O301" s="115">
        <f t="shared" si="121"/>
        <v>0.07521</v>
      </c>
      <c r="P301" s="115">
        <f t="shared" si="122"/>
        <v>0.11512</v>
      </c>
      <c r="Q301" s="127">
        <f t="shared" si="123"/>
        <v>-10.025122622323245</v>
      </c>
      <c r="R301" s="127">
        <f t="shared" si="124"/>
        <v>-5.832310838445808</v>
      </c>
      <c r="S301" s="119"/>
      <c r="T301" s="53">
        <f t="shared" si="119"/>
        <v>0.11512</v>
      </c>
      <c r="U301" s="102">
        <v>2.83899</v>
      </c>
      <c r="W301" s="6">
        <v>628912831</v>
      </c>
      <c r="X301" s="39">
        <v>10.784234593493457</v>
      </c>
      <c r="Y301" s="39">
        <f t="shared" si="115"/>
        <v>10.78423</v>
      </c>
    </row>
    <row r="302" spans="1:25" ht="13.5" customHeight="1">
      <c r="A302" s="112">
        <v>17</v>
      </c>
      <c r="B302" s="112">
        <v>2</v>
      </c>
      <c r="C302" s="199" t="s">
        <v>275</v>
      </c>
      <c r="D302" s="205">
        <v>18584474</v>
      </c>
      <c r="E302" s="224">
        <v>17065144</v>
      </c>
      <c r="F302" s="13" t="s">
        <v>275</v>
      </c>
      <c r="G302" s="113">
        <v>28320536</v>
      </c>
      <c r="H302" s="122">
        <v>0.10924</v>
      </c>
      <c r="I302" s="12">
        <v>0.11114</v>
      </c>
      <c r="J302" s="143">
        <v>0.14566</v>
      </c>
      <c r="K302" s="205">
        <v>18584474</v>
      </c>
      <c r="L302" s="205">
        <v>17065144</v>
      </c>
      <c r="M302" s="140">
        <f t="shared" si="120"/>
        <v>35649618</v>
      </c>
      <c r="N302" s="143">
        <f t="shared" si="125"/>
        <v>0.11338</v>
      </c>
      <c r="O302" s="115">
        <f t="shared" si="121"/>
        <v>0.11131</v>
      </c>
      <c r="P302" s="115">
        <f t="shared" si="122"/>
        <v>0.14581</v>
      </c>
      <c r="Q302" s="127">
        <f t="shared" si="123"/>
        <v>0.15296023034010453</v>
      </c>
      <c r="R302" s="127">
        <f t="shared" si="124"/>
        <v>0.1029795413977741</v>
      </c>
      <c r="S302" s="119"/>
      <c r="T302" s="53">
        <f t="shared" si="119"/>
        <v>0.14581</v>
      </c>
      <c r="U302" s="102">
        <v>0.3297</v>
      </c>
      <c r="W302" s="6">
        <v>2064827</v>
      </c>
      <c r="X302" s="39">
        <v>0.03540646281229919</v>
      </c>
      <c r="Y302" s="39">
        <f t="shared" si="115"/>
        <v>0.03541</v>
      </c>
    </row>
    <row r="303" spans="1:25" ht="13.5" customHeight="1">
      <c r="A303" s="112">
        <v>17</v>
      </c>
      <c r="B303" s="112">
        <v>2</v>
      </c>
      <c r="C303" s="199" t="s">
        <v>276</v>
      </c>
      <c r="D303" s="205">
        <v>17719666</v>
      </c>
      <c r="E303" s="224">
        <v>3324160</v>
      </c>
      <c r="F303" s="13" t="s">
        <v>276</v>
      </c>
      <c r="G303" s="113">
        <v>12427076</v>
      </c>
      <c r="H303" s="122">
        <v>0.04793</v>
      </c>
      <c r="I303" s="12">
        <v>0.04587</v>
      </c>
      <c r="J303" s="143">
        <v>0.09018</v>
      </c>
      <c r="K303" s="205">
        <v>17719666</v>
      </c>
      <c r="L303" s="205">
        <v>3324160</v>
      </c>
      <c r="M303" s="144">
        <f t="shared" si="120"/>
        <v>21043826</v>
      </c>
      <c r="N303" s="143">
        <f t="shared" si="125"/>
        <v>0.06693</v>
      </c>
      <c r="O303" s="115">
        <f t="shared" si="121"/>
        <v>0.05743</v>
      </c>
      <c r="P303" s="115">
        <f t="shared" si="122"/>
        <v>0.10001</v>
      </c>
      <c r="Q303" s="117">
        <f t="shared" si="123"/>
        <v>25.20165685633311</v>
      </c>
      <c r="R303" s="118">
        <f t="shared" si="124"/>
        <v>10.9004213794633</v>
      </c>
      <c r="S303" s="119"/>
      <c r="T303" s="53">
        <f t="shared" si="119"/>
        <v>0.10001</v>
      </c>
      <c r="U303" s="102">
        <v>0.10207</v>
      </c>
      <c r="W303" s="6">
        <v>1671778</v>
      </c>
      <c r="X303" s="39">
        <v>0.028666685193200172</v>
      </c>
      <c r="Y303" s="39">
        <f t="shared" si="115"/>
        <v>0.02867</v>
      </c>
    </row>
    <row r="304" spans="1:25" ht="13.5" customHeight="1">
      <c r="A304" s="112">
        <v>17</v>
      </c>
      <c r="B304" s="112">
        <v>2</v>
      </c>
      <c r="C304" s="199" t="s">
        <v>277</v>
      </c>
      <c r="D304" s="205">
        <v>2247663</v>
      </c>
      <c r="E304" s="224">
        <v>8951576</v>
      </c>
      <c r="F304" s="13" t="s">
        <v>277</v>
      </c>
      <c r="G304" s="113">
        <v>12805823</v>
      </c>
      <c r="H304" s="122">
        <v>0.04939</v>
      </c>
      <c r="I304" s="12">
        <v>0.03732</v>
      </c>
      <c r="J304" s="143">
        <v>0.08292</v>
      </c>
      <c r="K304" s="205">
        <v>2247663</v>
      </c>
      <c r="L304" s="205">
        <v>8951576</v>
      </c>
      <c r="M304" s="140">
        <f t="shared" si="120"/>
        <v>11199239</v>
      </c>
      <c r="N304" s="143">
        <f t="shared" si="125"/>
        <v>0.03562</v>
      </c>
      <c r="O304" s="115">
        <f t="shared" si="121"/>
        <v>0.04251</v>
      </c>
      <c r="P304" s="115">
        <f t="shared" si="122"/>
        <v>0.08733</v>
      </c>
      <c r="Q304" s="127">
        <f t="shared" si="123"/>
        <v>13.906752411575575</v>
      </c>
      <c r="R304" s="127">
        <f t="shared" si="124"/>
        <v>5.318379160636777</v>
      </c>
      <c r="S304" s="119"/>
      <c r="T304" s="53">
        <f t="shared" si="119"/>
        <v>0.08733</v>
      </c>
      <c r="U304" s="102">
        <v>0.12978</v>
      </c>
      <c r="W304" s="6">
        <v>2381627</v>
      </c>
      <c r="X304" s="39">
        <v>0.040838766544736047</v>
      </c>
      <c r="Y304" s="39">
        <f t="shared" si="115"/>
        <v>0.04084</v>
      </c>
    </row>
    <row r="305" spans="1:25" ht="13.5" customHeight="1">
      <c r="A305" s="112">
        <v>17</v>
      </c>
      <c r="B305" s="112">
        <v>2</v>
      </c>
      <c r="C305" s="199" t="s">
        <v>278</v>
      </c>
      <c r="D305" s="205">
        <v>6240265</v>
      </c>
      <c r="E305" s="224">
        <v>9037536</v>
      </c>
      <c r="F305" s="13" t="s">
        <v>278</v>
      </c>
      <c r="G305" s="113">
        <v>12158946</v>
      </c>
      <c r="H305" s="122">
        <v>0.0469</v>
      </c>
      <c r="I305" s="12">
        <v>0.04649</v>
      </c>
      <c r="J305" s="143">
        <v>0.09071</v>
      </c>
      <c r="K305" s="205">
        <v>6240265</v>
      </c>
      <c r="L305" s="205">
        <v>9037536</v>
      </c>
      <c r="M305" s="140">
        <f t="shared" si="120"/>
        <v>15277801</v>
      </c>
      <c r="N305" s="143">
        <f t="shared" si="125"/>
        <v>0.04859</v>
      </c>
      <c r="O305" s="115">
        <f t="shared" si="121"/>
        <v>0.04775</v>
      </c>
      <c r="P305" s="115">
        <f t="shared" si="122"/>
        <v>0.09178</v>
      </c>
      <c r="Q305" s="127">
        <f t="shared" si="123"/>
        <v>2.7102602710260326</v>
      </c>
      <c r="R305" s="127">
        <f t="shared" si="124"/>
        <v>1.1795832873993994</v>
      </c>
      <c r="S305" s="119"/>
      <c r="T305" s="53">
        <f t="shared" si="119"/>
        <v>0.09178</v>
      </c>
      <c r="U305" s="102">
        <v>0.10399</v>
      </c>
      <c r="W305" s="6">
        <v>11917106</v>
      </c>
      <c r="X305" s="39">
        <v>0.2043476622589823</v>
      </c>
      <c r="Y305" s="39">
        <f t="shared" si="115"/>
        <v>0.20435</v>
      </c>
    </row>
    <row r="306" spans="1:25" ht="13.5" customHeight="1">
      <c r="A306" s="112">
        <v>17</v>
      </c>
      <c r="B306" s="112">
        <v>2</v>
      </c>
      <c r="C306" s="199" t="s">
        <v>279</v>
      </c>
      <c r="D306" s="205">
        <v>7563810</v>
      </c>
      <c r="E306" s="224">
        <v>4926160</v>
      </c>
      <c r="F306" s="13" t="s">
        <v>279</v>
      </c>
      <c r="G306" s="113">
        <v>11028246</v>
      </c>
      <c r="H306" s="122">
        <v>0.04254</v>
      </c>
      <c r="I306" s="12">
        <v>0.04441</v>
      </c>
      <c r="J306" s="143">
        <v>0.08894</v>
      </c>
      <c r="K306" s="205">
        <v>7563810</v>
      </c>
      <c r="L306" s="205">
        <v>4926160</v>
      </c>
      <c r="M306" s="130">
        <f t="shared" si="120"/>
        <v>12489970</v>
      </c>
      <c r="N306" s="143">
        <f t="shared" si="125"/>
        <v>0.03972</v>
      </c>
      <c r="O306" s="115">
        <f t="shared" si="121"/>
        <v>0.04113</v>
      </c>
      <c r="P306" s="115">
        <f t="shared" si="122"/>
        <v>0.08616</v>
      </c>
      <c r="Q306" s="117">
        <f t="shared" si="123"/>
        <v>-7.385723936050437</v>
      </c>
      <c r="R306" s="118">
        <f t="shared" si="124"/>
        <v>-3.1257027209354638</v>
      </c>
      <c r="S306" s="119"/>
      <c r="T306" s="53">
        <f t="shared" si="119"/>
        <v>0.08616</v>
      </c>
      <c r="U306" s="102">
        <v>0.11384</v>
      </c>
      <c r="W306" s="6">
        <v>97356067</v>
      </c>
      <c r="X306" s="39">
        <v>1.6694057011978287</v>
      </c>
      <c r="Y306" s="39">
        <f t="shared" si="115"/>
        <v>1.66941</v>
      </c>
    </row>
    <row r="307" spans="1:25" ht="13.5" customHeight="1">
      <c r="A307" s="112">
        <v>17</v>
      </c>
      <c r="B307" s="112">
        <v>2</v>
      </c>
      <c r="C307" s="199" t="s">
        <v>280</v>
      </c>
      <c r="D307" s="205">
        <v>14715832</v>
      </c>
      <c r="E307" s="224">
        <v>5853985</v>
      </c>
      <c r="F307" s="13" t="s">
        <v>280</v>
      </c>
      <c r="G307" s="113">
        <v>16681504</v>
      </c>
      <c r="H307" s="114">
        <v>0.06434</v>
      </c>
      <c r="I307" s="115">
        <v>0.06381</v>
      </c>
      <c r="J307" s="115">
        <v>0.10543</v>
      </c>
      <c r="K307" s="205">
        <v>14715832</v>
      </c>
      <c r="L307" s="205">
        <v>5853985</v>
      </c>
      <c r="M307" s="130">
        <f t="shared" si="120"/>
        <v>20569817</v>
      </c>
      <c r="N307" s="143">
        <f t="shared" si="125"/>
        <v>0.06542</v>
      </c>
      <c r="O307" s="115">
        <f t="shared" si="121"/>
        <v>0.06488</v>
      </c>
      <c r="P307" s="115">
        <f t="shared" si="122"/>
        <v>0.10634</v>
      </c>
      <c r="Q307" s="117">
        <f t="shared" si="123"/>
        <v>1.6768531578122303</v>
      </c>
      <c r="R307" s="118">
        <f t="shared" si="124"/>
        <v>0.8631319358816336</v>
      </c>
      <c r="S307" s="119"/>
      <c r="T307" s="53">
        <f t="shared" si="119"/>
        <v>0.10634</v>
      </c>
      <c r="U307" s="102">
        <v>0.63203</v>
      </c>
      <c r="W307" s="6"/>
      <c r="Y307" s="39">
        <f t="shared" si="115"/>
        <v>0</v>
      </c>
    </row>
    <row r="308" spans="1:25" ht="13.5" customHeight="1">
      <c r="A308" s="112">
        <v>17</v>
      </c>
      <c r="B308" s="112">
        <v>2</v>
      </c>
      <c r="C308" s="199" t="s">
        <v>281</v>
      </c>
      <c r="D308" s="205">
        <v>11671139</v>
      </c>
      <c r="E308" s="224">
        <v>40507071</v>
      </c>
      <c r="F308" s="13" t="s">
        <v>281</v>
      </c>
      <c r="G308" s="113">
        <v>48807065</v>
      </c>
      <c r="H308" s="114">
        <v>0.18826</v>
      </c>
      <c r="I308" s="115">
        <v>0.20578</v>
      </c>
      <c r="J308" s="115">
        <v>0.22611</v>
      </c>
      <c r="K308" s="205">
        <v>11671139</v>
      </c>
      <c r="L308" s="205">
        <v>40507071</v>
      </c>
      <c r="M308" s="130">
        <f t="shared" si="120"/>
        <v>52178210</v>
      </c>
      <c r="N308" s="143">
        <f t="shared" si="125"/>
        <v>0.16595</v>
      </c>
      <c r="O308" s="115">
        <f t="shared" si="121"/>
        <v>0.17711</v>
      </c>
      <c r="P308" s="115">
        <f t="shared" si="122"/>
        <v>0.20174</v>
      </c>
      <c r="Q308" s="117">
        <f t="shared" si="123"/>
        <v>-13.932354942171255</v>
      </c>
      <c r="R308" s="118">
        <f t="shared" si="124"/>
        <v>-10.777939940736815</v>
      </c>
      <c r="S308" s="119"/>
      <c r="T308" s="53">
        <f t="shared" si="119"/>
        <v>0.20174</v>
      </c>
      <c r="U308" s="102">
        <v>0</v>
      </c>
      <c r="W308" s="6">
        <v>23211586</v>
      </c>
      <c r="X308" s="39">
        <v>0.39801889287745884</v>
      </c>
      <c r="Y308" s="39">
        <f t="shared" si="115"/>
        <v>0.39802</v>
      </c>
    </row>
    <row r="309" spans="1:25" ht="13.5" customHeight="1">
      <c r="A309" s="112">
        <v>17</v>
      </c>
      <c r="B309" s="112">
        <v>2</v>
      </c>
      <c r="C309" s="199" t="s">
        <v>282</v>
      </c>
      <c r="D309" s="205">
        <v>16967152</v>
      </c>
      <c r="E309" s="224">
        <v>3117118</v>
      </c>
      <c r="F309" s="13" t="s">
        <v>282</v>
      </c>
      <c r="G309" s="113">
        <v>17660685</v>
      </c>
      <c r="H309" s="114">
        <v>0.06812</v>
      </c>
      <c r="I309" s="115">
        <v>0.07031</v>
      </c>
      <c r="J309" s="115">
        <v>0.11096</v>
      </c>
      <c r="K309" s="205">
        <v>16967152</v>
      </c>
      <c r="L309" s="205">
        <v>3117118</v>
      </c>
      <c r="M309" s="130">
        <f t="shared" si="120"/>
        <v>20084270</v>
      </c>
      <c r="N309" s="143">
        <f t="shared" si="125"/>
        <v>0.06388</v>
      </c>
      <c r="O309" s="115">
        <f t="shared" si="121"/>
        <v>0.066</v>
      </c>
      <c r="P309" s="115">
        <f t="shared" si="122"/>
        <v>0.10729</v>
      </c>
      <c r="Q309" s="117">
        <f t="shared" si="123"/>
        <v>-6.129995733181614</v>
      </c>
      <c r="R309" s="118">
        <f t="shared" si="124"/>
        <v>-3.307498197548675</v>
      </c>
      <c r="S309" s="119"/>
      <c r="T309" s="53">
        <f t="shared" si="119"/>
        <v>0.10729</v>
      </c>
      <c r="U309" s="102">
        <v>3.96196</v>
      </c>
      <c r="W309" s="6">
        <v>2841605</v>
      </c>
      <c r="X309" s="39">
        <v>0.04872620406442935</v>
      </c>
      <c r="Y309" s="39">
        <f t="shared" si="115"/>
        <v>0.04873</v>
      </c>
    </row>
    <row r="310" spans="1:25" ht="13.5" customHeight="1">
      <c r="A310" s="112">
        <v>17</v>
      </c>
      <c r="B310" s="112">
        <v>2</v>
      </c>
      <c r="C310" s="199" t="s">
        <v>283</v>
      </c>
      <c r="D310" s="205">
        <v>35013962</v>
      </c>
      <c r="E310" s="224">
        <v>28049966</v>
      </c>
      <c r="F310" s="13" t="s">
        <v>283</v>
      </c>
      <c r="G310" s="113">
        <v>59376486</v>
      </c>
      <c r="H310" s="114">
        <v>0.22903</v>
      </c>
      <c r="I310" s="115">
        <v>0.21814</v>
      </c>
      <c r="J310" s="115">
        <v>0.23661</v>
      </c>
      <c r="K310" s="205">
        <v>35013962</v>
      </c>
      <c r="L310" s="205">
        <v>28049966</v>
      </c>
      <c r="M310" s="130">
        <f t="shared" si="120"/>
        <v>63063928</v>
      </c>
      <c r="N310" s="143">
        <f t="shared" si="125"/>
        <v>0.20057</v>
      </c>
      <c r="O310" s="115">
        <f t="shared" si="121"/>
        <v>0.2148</v>
      </c>
      <c r="P310" s="115">
        <f t="shared" si="122"/>
        <v>0.23377</v>
      </c>
      <c r="Q310" s="117">
        <f t="shared" si="123"/>
        <v>-1.5311267993032063</v>
      </c>
      <c r="R310" s="118">
        <f t="shared" si="124"/>
        <v>-1.2002873927560054</v>
      </c>
      <c r="S310" s="119"/>
      <c r="T310" s="53">
        <f t="shared" si="119"/>
        <v>0.23377</v>
      </c>
      <c r="U310" s="102">
        <v>4.55481</v>
      </c>
      <c r="W310" s="6">
        <v>23808727</v>
      </c>
      <c r="X310" s="39">
        <v>0.4082583224326706</v>
      </c>
      <c r="Y310" s="39">
        <f t="shared" si="115"/>
        <v>0.40826</v>
      </c>
    </row>
    <row r="311" spans="1:25" ht="13.5" customHeight="1">
      <c r="A311" s="112">
        <v>17</v>
      </c>
      <c r="B311" s="112">
        <v>3</v>
      </c>
      <c r="C311" s="201"/>
      <c r="D311" s="206"/>
      <c r="E311" s="222"/>
      <c r="F311" s="121" t="s">
        <v>31</v>
      </c>
      <c r="G311" s="113">
        <v>403945042</v>
      </c>
      <c r="H311" s="114">
        <v>1.5581000000000003</v>
      </c>
      <c r="I311" s="114">
        <v>1.5682600000000002</v>
      </c>
      <c r="J311" s="114">
        <v>2.1009399999999996</v>
      </c>
      <c r="K311" s="123">
        <f aca="true" t="shared" si="126" ref="K311:P311">SUM(K296:K310)</f>
        <v>189732131</v>
      </c>
      <c r="L311" s="123">
        <f t="shared" si="126"/>
        <v>297272429</v>
      </c>
      <c r="M311" s="141">
        <f t="shared" si="126"/>
        <v>487004560</v>
      </c>
      <c r="N311" s="143">
        <f t="shared" si="126"/>
        <v>1.54886</v>
      </c>
      <c r="O311" s="143">
        <f t="shared" si="126"/>
        <v>1.5535100000000002</v>
      </c>
      <c r="P311" s="143">
        <f t="shared" si="126"/>
        <v>2.0884</v>
      </c>
      <c r="Q311" s="117">
        <f t="shared" si="123"/>
        <v>-0.9405328198130447</v>
      </c>
      <c r="R311" s="118">
        <f t="shared" si="124"/>
        <v>-0.5968756842175238</v>
      </c>
      <c r="S311" s="119"/>
      <c r="T311" s="53">
        <f t="shared" si="119"/>
        <v>2.0884</v>
      </c>
      <c r="U311" s="102">
        <v>4.58247</v>
      </c>
      <c r="W311" s="6">
        <v>14990504</v>
      </c>
      <c r="X311" s="39">
        <v>0.257048519035068</v>
      </c>
      <c r="Y311" s="39">
        <f t="shared" si="115"/>
        <v>0.25705</v>
      </c>
    </row>
    <row r="312" spans="1:23" ht="13.5" customHeight="1">
      <c r="A312" s="39">
        <v>17</v>
      </c>
      <c r="B312" s="39">
        <v>3</v>
      </c>
      <c r="D312" s="206"/>
      <c r="E312" s="222"/>
      <c r="F312" s="128"/>
      <c r="G312" s="56"/>
      <c r="H312" s="42"/>
      <c r="I312" s="42"/>
      <c r="J312" s="43"/>
      <c r="K312" s="129"/>
      <c r="L312" s="129"/>
      <c r="M312" s="130"/>
      <c r="N312" s="131"/>
      <c r="O312" s="131"/>
      <c r="P312" s="132"/>
      <c r="Q312" s="133"/>
      <c r="R312" s="134"/>
      <c r="S312" s="119"/>
      <c r="U312" s="102"/>
      <c r="W312" s="6"/>
    </row>
    <row r="313" spans="1:25" ht="13.5" customHeight="1">
      <c r="A313" s="39">
        <v>17</v>
      </c>
      <c r="B313" s="39">
        <v>3</v>
      </c>
      <c r="D313" s="206"/>
      <c r="E313" s="222"/>
      <c r="F313" s="135" t="s">
        <v>284</v>
      </c>
      <c r="G313" s="56"/>
      <c r="H313" s="61"/>
      <c r="I313" s="61"/>
      <c r="J313" s="62"/>
      <c r="K313" s="129"/>
      <c r="L313" s="129"/>
      <c r="M313" s="60"/>
      <c r="N313" s="136"/>
      <c r="O313" s="136"/>
      <c r="P313" s="137"/>
      <c r="Q313" s="138"/>
      <c r="R313" s="139"/>
      <c r="S313" s="119"/>
      <c r="T313" s="53">
        <f aca="true" t="shared" si="127" ref="T313:T324">ROUND(P313,5)</f>
        <v>0</v>
      </c>
      <c r="U313" s="102">
        <v>0.30657</v>
      </c>
      <c r="W313" s="6">
        <v>22208456</v>
      </c>
      <c r="X313" s="39">
        <v>0.38081779804438</v>
      </c>
      <c r="Y313" s="39">
        <f aca="true" t="shared" si="128" ref="Y313:Y330">ROUND(X313,5)</f>
        <v>0.38082</v>
      </c>
    </row>
    <row r="314" spans="1:25" ht="13.5" customHeight="1">
      <c r="A314" s="112">
        <v>18</v>
      </c>
      <c r="B314" s="112">
        <v>2</v>
      </c>
      <c r="C314" s="199" t="s">
        <v>285</v>
      </c>
      <c r="D314" s="205">
        <v>49311577</v>
      </c>
      <c r="E314" s="224">
        <v>31474075</v>
      </c>
      <c r="F314" s="13" t="s">
        <v>285</v>
      </c>
      <c r="G314" s="113">
        <v>64410034</v>
      </c>
      <c r="H314" s="114">
        <v>0.24844</v>
      </c>
      <c r="I314" s="115">
        <v>0.23761</v>
      </c>
      <c r="J314" s="115">
        <v>0.25316</v>
      </c>
      <c r="K314" s="205">
        <v>49311577</v>
      </c>
      <c r="L314" s="205">
        <v>31474075</v>
      </c>
      <c r="M314" s="130">
        <f aca="true" t="shared" si="129" ref="M314:M329">K314+L314</f>
        <v>80785652</v>
      </c>
      <c r="N314" s="143">
        <f>ROUND(M314/$M$369*100,5)</f>
        <v>0.25693</v>
      </c>
      <c r="O314" s="115">
        <f aca="true" t="shared" si="130" ref="O314:O329">ROUND((H314+N314)/2,5)</f>
        <v>0.25269</v>
      </c>
      <c r="P314" s="115">
        <f aca="true" t="shared" si="131" ref="P314:P329">ROUND((O314*0.85)+$U$11,5)</f>
        <v>0.26598</v>
      </c>
      <c r="Q314" s="117">
        <f aca="true" t="shared" si="132" ref="Q314:Q330">((O314/I314)-1)*100</f>
        <v>6.346534236774559</v>
      </c>
      <c r="R314" s="118">
        <f aca="true" t="shared" si="133" ref="R314:R330">((P314/J314)-1)*100</f>
        <v>5.06399115184073</v>
      </c>
      <c r="S314" s="119"/>
      <c r="T314" s="53">
        <f t="shared" si="127"/>
        <v>0.26598</v>
      </c>
      <c r="U314" s="102">
        <v>0.106</v>
      </c>
      <c r="W314" s="6">
        <v>17593748</v>
      </c>
      <c r="X314" s="39">
        <v>0.301687446110964</v>
      </c>
      <c r="Y314" s="39">
        <f t="shared" si="128"/>
        <v>0.30169</v>
      </c>
    </row>
    <row r="315" spans="1:25" ht="13.5" customHeight="1">
      <c r="A315" s="112">
        <v>18</v>
      </c>
      <c r="B315" s="112">
        <v>2</v>
      </c>
      <c r="C315" s="199" t="s">
        <v>286</v>
      </c>
      <c r="D315" s="205">
        <v>11133336</v>
      </c>
      <c r="E315" s="224">
        <v>1522528</v>
      </c>
      <c r="F315" s="13" t="s">
        <v>286</v>
      </c>
      <c r="G315" s="113">
        <v>12534350</v>
      </c>
      <c r="H315" s="114">
        <v>0.04835</v>
      </c>
      <c r="I315" s="115">
        <v>0.04665</v>
      </c>
      <c r="J315" s="115">
        <v>0.09085</v>
      </c>
      <c r="K315" s="205">
        <v>11133336</v>
      </c>
      <c r="L315" s="205">
        <v>1522528</v>
      </c>
      <c r="M315" s="130">
        <f t="shared" si="129"/>
        <v>12655864</v>
      </c>
      <c r="N315" s="143">
        <f aca="true" t="shared" si="134" ref="N315:N329">ROUND(M315/$M$369*100,5)</f>
        <v>0.04025</v>
      </c>
      <c r="O315" s="115">
        <f t="shared" si="130"/>
        <v>0.0443</v>
      </c>
      <c r="P315" s="115">
        <f t="shared" si="131"/>
        <v>0.08885</v>
      </c>
      <c r="Q315" s="117">
        <f t="shared" si="132"/>
        <v>-5.037513397642012</v>
      </c>
      <c r="R315" s="118">
        <f t="shared" si="133"/>
        <v>-2.2014309301045754</v>
      </c>
      <c r="S315" s="119"/>
      <c r="T315" s="53">
        <f t="shared" si="127"/>
        <v>0.08885</v>
      </c>
      <c r="U315" s="102">
        <v>0.20757</v>
      </c>
      <c r="W315" s="6">
        <v>13667858</v>
      </c>
      <c r="X315" s="39">
        <v>0.2343685480676038</v>
      </c>
      <c r="Y315" s="39">
        <f t="shared" si="128"/>
        <v>0.23437</v>
      </c>
    </row>
    <row r="316" spans="1:25" ht="13.5" customHeight="1">
      <c r="A316" s="112">
        <v>18</v>
      </c>
      <c r="B316" s="112">
        <v>2</v>
      </c>
      <c r="C316" s="199" t="s">
        <v>287</v>
      </c>
      <c r="D316" s="205">
        <v>7486818</v>
      </c>
      <c r="E316" s="224">
        <v>571044</v>
      </c>
      <c r="F316" s="13" t="s">
        <v>287</v>
      </c>
      <c r="G316" s="113">
        <v>6679241</v>
      </c>
      <c r="H316" s="114">
        <v>0.02576</v>
      </c>
      <c r="I316" s="115">
        <v>0.0247</v>
      </c>
      <c r="J316" s="115">
        <v>0.07219</v>
      </c>
      <c r="K316" s="205">
        <v>7486818</v>
      </c>
      <c r="L316" s="205">
        <v>571044</v>
      </c>
      <c r="M316" s="130">
        <f t="shared" si="129"/>
        <v>8057862</v>
      </c>
      <c r="N316" s="143">
        <f t="shared" si="134"/>
        <v>0.02563</v>
      </c>
      <c r="O316" s="115">
        <f t="shared" si="130"/>
        <v>0.0257</v>
      </c>
      <c r="P316" s="115">
        <f t="shared" si="131"/>
        <v>0.07304</v>
      </c>
      <c r="Q316" s="117">
        <f t="shared" si="132"/>
        <v>4.048582995951411</v>
      </c>
      <c r="R316" s="118">
        <f t="shared" si="133"/>
        <v>1.177448400055403</v>
      </c>
      <c r="S316" s="119"/>
      <c r="T316" s="53">
        <f t="shared" si="127"/>
        <v>0.07304</v>
      </c>
      <c r="U316" s="102">
        <v>0.07816</v>
      </c>
      <c r="W316" s="6">
        <v>816710</v>
      </c>
      <c r="X316" s="39">
        <v>0.014004472163252842</v>
      </c>
      <c r="Y316" s="39">
        <f t="shared" si="128"/>
        <v>0.014</v>
      </c>
    </row>
    <row r="317" spans="1:25" ht="13.5" customHeight="1">
      <c r="A317" s="112">
        <v>18</v>
      </c>
      <c r="B317" s="112">
        <v>2</v>
      </c>
      <c r="C317" s="199" t="s">
        <v>288</v>
      </c>
      <c r="D317" s="205">
        <v>3138221</v>
      </c>
      <c r="E317" s="224">
        <v>526778</v>
      </c>
      <c r="F317" s="13" t="s">
        <v>288</v>
      </c>
      <c r="G317" s="113">
        <v>4025822</v>
      </c>
      <c r="H317" s="122">
        <v>0.01553</v>
      </c>
      <c r="I317" s="12">
        <v>0.01516</v>
      </c>
      <c r="J317" s="143">
        <v>0.06408</v>
      </c>
      <c r="K317" s="205">
        <v>3138221</v>
      </c>
      <c r="L317" s="205">
        <v>526778</v>
      </c>
      <c r="M317" s="140">
        <f t="shared" si="129"/>
        <v>3664999</v>
      </c>
      <c r="N317" s="143">
        <f t="shared" si="134"/>
        <v>0.01166</v>
      </c>
      <c r="O317" s="115">
        <f t="shared" si="130"/>
        <v>0.0136</v>
      </c>
      <c r="P317" s="115">
        <f t="shared" si="131"/>
        <v>0.06275</v>
      </c>
      <c r="Q317" s="117">
        <f t="shared" si="132"/>
        <v>-10.290237467018471</v>
      </c>
      <c r="R317" s="118">
        <f t="shared" si="133"/>
        <v>-2.0755305867665386</v>
      </c>
      <c r="S317" s="119"/>
      <c r="T317" s="53">
        <f t="shared" si="127"/>
        <v>0.06275</v>
      </c>
      <c r="U317" s="102">
        <v>0.17643</v>
      </c>
      <c r="W317" s="6">
        <v>2462106</v>
      </c>
      <c r="X317" s="39">
        <v>0.042218774032371106</v>
      </c>
      <c r="Y317" s="39">
        <f t="shared" si="128"/>
        <v>0.04222</v>
      </c>
    </row>
    <row r="318" spans="1:25" ht="13.5" customHeight="1">
      <c r="A318" s="112">
        <v>18</v>
      </c>
      <c r="B318" s="112">
        <v>2</v>
      </c>
      <c r="C318" s="199" t="s">
        <v>289</v>
      </c>
      <c r="D318" s="205">
        <v>34676230</v>
      </c>
      <c r="E318" s="224">
        <v>63089999</v>
      </c>
      <c r="F318" s="13" t="s">
        <v>289</v>
      </c>
      <c r="G318" s="113">
        <v>84960658</v>
      </c>
      <c r="H318" s="122">
        <v>0.32771</v>
      </c>
      <c r="I318" s="12">
        <v>0.3236</v>
      </c>
      <c r="J318" s="143">
        <v>0.32625</v>
      </c>
      <c r="K318" s="205">
        <v>34676230</v>
      </c>
      <c r="L318" s="205">
        <v>63089999</v>
      </c>
      <c r="M318" s="140">
        <f t="shared" si="129"/>
        <v>97766229</v>
      </c>
      <c r="N318" s="143">
        <f t="shared" si="134"/>
        <v>0.31093</v>
      </c>
      <c r="O318" s="115">
        <f t="shared" si="130"/>
        <v>0.31932</v>
      </c>
      <c r="P318" s="115">
        <f t="shared" si="131"/>
        <v>0.32262</v>
      </c>
      <c r="Q318" s="127">
        <f t="shared" si="132"/>
        <v>-1.3226205191594564</v>
      </c>
      <c r="R318" s="127">
        <f t="shared" si="133"/>
        <v>-1.1126436781609073</v>
      </c>
      <c r="S318" s="119"/>
      <c r="T318" s="53">
        <f t="shared" si="127"/>
        <v>0.32262</v>
      </c>
      <c r="U318" s="102">
        <v>0.46506</v>
      </c>
      <c r="W318" s="6"/>
      <c r="Y318" s="39">
        <f t="shared" si="128"/>
        <v>0</v>
      </c>
    </row>
    <row r="319" spans="1:25" ht="13.5" customHeight="1">
      <c r="A319" s="112">
        <v>18</v>
      </c>
      <c r="B319" s="112">
        <v>2</v>
      </c>
      <c r="C319" s="199" t="s">
        <v>290</v>
      </c>
      <c r="D319" s="205">
        <v>12956612</v>
      </c>
      <c r="E319" s="224">
        <v>2346690</v>
      </c>
      <c r="F319" s="13" t="s">
        <v>290</v>
      </c>
      <c r="G319" s="113">
        <v>12588868</v>
      </c>
      <c r="H319" s="122">
        <v>0.04856</v>
      </c>
      <c r="I319" s="12">
        <v>0.04604</v>
      </c>
      <c r="J319" s="143">
        <v>0.09033</v>
      </c>
      <c r="K319" s="205">
        <v>12956612</v>
      </c>
      <c r="L319" s="205">
        <v>2346690</v>
      </c>
      <c r="M319" s="140">
        <f t="shared" si="129"/>
        <v>15303302</v>
      </c>
      <c r="N319" s="143">
        <f t="shared" si="134"/>
        <v>0.04867</v>
      </c>
      <c r="O319" s="115">
        <f t="shared" si="130"/>
        <v>0.04862</v>
      </c>
      <c r="P319" s="115">
        <f t="shared" si="131"/>
        <v>0.09252</v>
      </c>
      <c r="Q319" s="127">
        <f t="shared" si="132"/>
        <v>5.603822762814947</v>
      </c>
      <c r="R319" s="127">
        <f t="shared" si="133"/>
        <v>2.42444370640984</v>
      </c>
      <c r="S319" s="119"/>
      <c r="T319" s="53">
        <f t="shared" si="127"/>
        <v>0.09252</v>
      </c>
      <c r="U319" s="102">
        <v>0.0885</v>
      </c>
      <c r="W319" s="6">
        <v>3655613</v>
      </c>
      <c r="X319" s="39">
        <v>0.06268434388966122</v>
      </c>
      <c r="Y319" s="39">
        <f t="shared" si="128"/>
        <v>0.06268</v>
      </c>
    </row>
    <row r="320" spans="1:25" ht="13.5" customHeight="1">
      <c r="A320" s="112">
        <v>18</v>
      </c>
      <c r="B320" s="112">
        <v>2</v>
      </c>
      <c r="C320" s="199" t="s">
        <v>291</v>
      </c>
      <c r="D320" s="205">
        <v>26476644</v>
      </c>
      <c r="E320" s="224">
        <v>5442751</v>
      </c>
      <c r="F320" s="13" t="s">
        <v>291</v>
      </c>
      <c r="G320" s="113">
        <v>27318751</v>
      </c>
      <c r="H320" s="122">
        <v>0.10537</v>
      </c>
      <c r="I320" s="12">
        <v>0.10492</v>
      </c>
      <c r="J320" s="143">
        <v>0.14038</v>
      </c>
      <c r="K320" s="205">
        <v>26476644</v>
      </c>
      <c r="L320" s="205">
        <v>5442751</v>
      </c>
      <c r="M320" s="140">
        <f t="shared" si="129"/>
        <v>31919395</v>
      </c>
      <c r="N320" s="143">
        <f t="shared" si="134"/>
        <v>0.10152</v>
      </c>
      <c r="O320" s="115">
        <f t="shared" si="130"/>
        <v>0.10345</v>
      </c>
      <c r="P320" s="115">
        <f t="shared" si="131"/>
        <v>0.13913</v>
      </c>
      <c r="Q320" s="127">
        <f t="shared" si="132"/>
        <v>-1.4010674799847522</v>
      </c>
      <c r="R320" s="127">
        <f t="shared" si="133"/>
        <v>-0.8904402336515127</v>
      </c>
      <c r="S320" s="119"/>
      <c r="T320" s="53">
        <f t="shared" si="127"/>
        <v>0.13913</v>
      </c>
      <c r="U320" s="102">
        <v>0.58599</v>
      </c>
      <c r="W320" s="6">
        <v>2311022</v>
      </c>
      <c r="X320" s="39">
        <v>0.0396280727157313</v>
      </c>
      <c r="Y320" s="39">
        <f t="shared" si="128"/>
        <v>0.03963</v>
      </c>
    </row>
    <row r="321" spans="1:25" ht="13.5" customHeight="1">
      <c r="A321" s="112">
        <v>18</v>
      </c>
      <c r="B321" s="112">
        <v>2</v>
      </c>
      <c r="C321" s="199" t="s">
        <v>292</v>
      </c>
      <c r="D321" s="205">
        <v>12255792</v>
      </c>
      <c r="E321" s="224">
        <v>724118</v>
      </c>
      <c r="F321" s="13" t="s">
        <v>292</v>
      </c>
      <c r="G321" s="113">
        <v>9452571</v>
      </c>
      <c r="H321" s="122">
        <v>0.03646</v>
      </c>
      <c r="I321" s="12">
        <v>0.03295</v>
      </c>
      <c r="J321" s="143">
        <v>0.0792</v>
      </c>
      <c r="K321" s="205">
        <v>12255792</v>
      </c>
      <c r="L321" s="205">
        <v>724118</v>
      </c>
      <c r="M321" s="144">
        <f t="shared" si="129"/>
        <v>12979910</v>
      </c>
      <c r="N321" s="143">
        <f t="shared" si="134"/>
        <v>0.04128</v>
      </c>
      <c r="O321" s="115">
        <f t="shared" si="130"/>
        <v>0.03887</v>
      </c>
      <c r="P321" s="115">
        <f t="shared" si="131"/>
        <v>0.08423</v>
      </c>
      <c r="Q321" s="117">
        <f t="shared" si="132"/>
        <v>17.96661608497725</v>
      </c>
      <c r="R321" s="118">
        <f t="shared" si="133"/>
        <v>6.351010101010091</v>
      </c>
      <c r="S321" s="119"/>
      <c r="T321" s="53">
        <f t="shared" si="127"/>
        <v>0.08423</v>
      </c>
      <c r="U321" s="102">
        <v>0.12506</v>
      </c>
      <c r="W321" s="6">
        <v>349199919</v>
      </c>
      <c r="X321" s="39">
        <v>5.987878861585688</v>
      </c>
      <c r="Y321" s="39">
        <f t="shared" si="128"/>
        <v>5.98788</v>
      </c>
    </row>
    <row r="322" spans="1:25" ht="13.5" customHeight="1">
      <c r="A322" s="112">
        <v>18</v>
      </c>
      <c r="B322" s="112">
        <v>2</v>
      </c>
      <c r="C322" s="199" t="s">
        <v>293</v>
      </c>
      <c r="D322" s="205">
        <v>18845337</v>
      </c>
      <c r="E322" s="224">
        <v>1332744</v>
      </c>
      <c r="F322" s="13" t="s">
        <v>293</v>
      </c>
      <c r="G322" s="113">
        <v>16033978</v>
      </c>
      <c r="H322" s="122">
        <v>0.06185</v>
      </c>
      <c r="I322" s="12">
        <v>0.06118</v>
      </c>
      <c r="J322" s="143">
        <v>0.1032</v>
      </c>
      <c r="K322" s="205">
        <v>18845337</v>
      </c>
      <c r="L322" s="205">
        <v>1332744</v>
      </c>
      <c r="M322" s="140">
        <f t="shared" si="129"/>
        <v>20178081</v>
      </c>
      <c r="N322" s="143">
        <f t="shared" si="134"/>
        <v>0.06417</v>
      </c>
      <c r="O322" s="115">
        <f t="shared" si="130"/>
        <v>0.06301</v>
      </c>
      <c r="P322" s="115">
        <f t="shared" si="131"/>
        <v>0.10475</v>
      </c>
      <c r="Q322" s="127">
        <f t="shared" si="132"/>
        <v>2.9911735861392508</v>
      </c>
      <c r="R322" s="118">
        <f t="shared" si="133"/>
        <v>1.5019379844961156</v>
      </c>
      <c r="S322" s="119"/>
      <c r="T322" s="53">
        <f t="shared" si="127"/>
        <v>0.10475</v>
      </c>
      <c r="U322" s="102">
        <v>0</v>
      </c>
      <c r="W322" s="6"/>
      <c r="Y322" s="39">
        <f t="shared" si="128"/>
        <v>0</v>
      </c>
    </row>
    <row r="323" spans="1:25" ht="13.5" customHeight="1">
      <c r="A323" s="112">
        <v>18</v>
      </c>
      <c r="B323" s="112">
        <v>2</v>
      </c>
      <c r="C323" s="199" t="s">
        <v>294</v>
      </c>
      <c r="D323" s="205">
        <v>22923715</v>
      </c>
      <c r="E323" s="224">
        <v>2109330</v>
      </c>
      <c r="F323" s="13" t="s">
        <v>294</v>
      </c>
      <c r="G323" s="113">
        <v>22096578</v>
      </c>
      <c r="H323" s="122">
        <v>0.08523</v>
      </c>
      <c r="I323" s="12">
        <v>0.09093</v>
      </c>
      <c r="J323" s="143">
        <v>0.12849</v>
      </c>
      <c r="K323" s="205">
        <v>22923715</v>
      </c>
      <c r="L323" s="205">
        <v>2109330</v>
      </c>
      <c r="M323" s="140">
        <f t="shared" si="129"/>
        <v>25033045</v>
      </c>
      <c r="N323" s="143">
        <f t="shared" si="134"/>
        <v>0.07961</v>
      </c>
      <c r="O323" s="115">
        <f t="shared" si="130"/>
        <v>0.08242</v>
      </c>
      <c r="P323" s="115">
        <f t="shared" si="131"/>
        <v>0.12125</v>
      </c>
      <c r="Q323" s="127">
        <f t="shared" si="132"/>
        <v>-9.35884746508303</v>
      </c>
      <c r="R323" s="118">
        <f t="shared" si="133"/>
        <v>-5.634679741614135</v>
      </c>
      <c r="S323" s="119"/>
      <c r="T323" s="53">
        <f t="shared" si="127"/>
        <v>0.12125</v>
      </c>
      <c r="U323" s="102">
        <v>0.13191</v>
      </c>
      <c r="W323" s="6">
        <v>314049135</v>
      </c>
      <c r="X323" s="39">
        <v>5.385133485571543</v>
      </c>
      <c r="Y323" s="39">
        <f t="shared" si="128"/>
        <v>5.38513</v>
      </c>
    </row>
    <row r="324" spans="1:25" ht="13.5" customHeight="1">
      <c r="A324" s="112">
        <v>18</v>
      </c>
      <c r="B324" s="112">
        <v>2</v>
      </c>
      <c r="C324" s="199" t="s">
        <v>295</v>
      </c>
      <c r="D324" s="205">
        <v>13217028</v>
      </c>
      <c r="E324" s="224">
        <v>5220969</v>
      </c>
      <c r="F324" s="13" t="s">
        <v>295</v>
      </c>
      <c r="G324" s="113">
        <v>15004087</v>
      </c>
      <c r="H324" s="122">
        <v>0.05787</v>
      </c>
      <c r="I324" s="12">
        <v>0.05541</v>
      </c>
      <c r="J324" s="143">
        <v>0.09829</v>
      </c>
      <c r="K324" s="205">
        <v>13217028</v>
      </c>
      <c r="L324" s="205">
        <v>5220969</v>
      </c>
      <c r="M324" s="130">
        <f t="shared" si="129"/>
        <v>18437997</v>
      </c>
      <c r="N324" s="143">
        <f t="shared" si="134"/>
        <v>0.05864</v>
      </c>
      <c r="O324" s="115">
        <f t="shared" si="130"/>
        <v>0.05826</v>
      </c>
      <c r="P324" s="115">
        <f t="shared" si="131"/>
        <v>0.10072</v>
      </c>
      <c r="Q324" s="117">
        <f t="shared" si="132"/>
        <v>5.143475906876005</v>
      </c>
      <c r="R324" s="118">
        <f t="shared" si="133"/>
        <v>2.47227591820125</v>
      </c>
      <c r="S324" s="119"/>
      <c r="T324" s="53">
        <f t="shared" si="127"/>
        <v>0.10072</v>
      </c>
      <c r="U324" s="102">
        <v>7.51479</v>
      </c>
      <c r="W324" s="6">
        <v>17722968</v>
      </c>
      <c r="X324" s="39">
        <v>0.3039032361624333</v>
      </c>
      <c r="Y324" s="39">
        <f t="shared" si="128"/>
        <v>0.3039</v>
      </c>
    </row>
    <row r="325" spans="1:25" ht="13.5" customHeight="1">
      <c r="A325" s="112">
        <v>18</v>
      </c>
      <c r="B325" s="112">
        <v>2</v>
      </c>
      <c r="C325" s="199" t="s">
        <v>296</v>
      </c>
      <c r="D325" s="205">
        <v>19267927</v>
      </c>
      <c r="E325" s="224">
        <v>15599851</v>
      </c>
      <c r="F325" s="13" t="s">
        <v>296</v>
      </c>
      <c r="G325" s="113">
        <v>24244837</v>
      </c>
      <c r="H325" s="114">
        <v>0.09352</v>
      </c>
      <c r="I325" s="115">
        <v>0.10184</v>
      </c>
      <c r="J325" s="115">
        <v>0.13776</v>
      </c>
      <c r="K325" s="205">
        <v>19267927</v>
      </c>
      <c r="L325" s="205">
        <v>15599851</v>
      </c>
      <c r="M325" s="130">
        <f t="shared" si="129"/>
        <v>34867778</v>
      </c>
      <c r="N325" s="143">
        <f t="shared" si="134"/>
        <v>0.11089</v>
      </c>
      <c r="O325" s="115">
        <f t="shared" si="130"/>
        <v>0.10221</v>
      </c>
      <c r="P325" s="115">
        <f t="shared" si="131"/>
        <v>0.13807</v>
      </c>
      <c r="Q325" s="117">
        <f t="shared" si="132"/>
        <v>0.3633150039277222</v>
      </c>
      <c r="R325" s="118">
        <f t="shared" si="133"/>
        <v>0.22502903600465363</v>
      </c>
      <c r="S325" s="119"/>
      <c r="U325" s="102"/>
      <c r="W325" s="6">
        <v>12949808</v>
      </c>
      <c r="X325" s="39">
        <v>0.2220558406967822</v>
      </c>
      <c r="Y325" s="39">
        <f t="shared" si="128"/>
        <v>0.22206</v>
      </c>
    </row>
    <row r="326" spans="1:25" ht="13.5" customHeight="1">
      <c r="A326" s="112">
        <v>18</v>
      </c>
      <c r="B326" s="112">
        <v>2</v>
      </c>
      <c r="C326" s="199" t="s">
        <v>297</v>
      </c>
      <c r="D326" s="205">
        <v>33052090</v>
      </c>
      <c r="E326" s="224">
        <v>13357597</v>
      </c>
      <c r="F326" s="13" t="s">
        <v>297</v>
      </c>
      <c r="G326" s="113">
        <v>39864336</v>
      </c>
      <c r="H326" s="114">
        <v>0.15377</v>
      </c>
      <c r="I326" s="115">
        <v>0.14999</v>
      </c>
      <c r="J326" s="115">
        <v>0.17869</v>
      </c>
      <c r="K326" s="205">
        <v>33052090</v>
      </c>
      <c r="L326" s="205">
        <v>13357597</v>
      </c>
      <c r="M326" s="130">
        <f t="shared" si="129"/>
        <v>46409687</v>
      </c>
      <c r="N326" s="143">
        <f t="shared" si="134"/>
        <v>0.1476</v>
      </c>
      <c r="O326" s="115">
        <f t="shared" si="130"/>
        <v>0.15069</v>
      </c>
      <c r="P326" s="115">
        <f t="shared" si="131"/>
        <v>0.17928</v>
      </c>
      <c r="Q326" s="117">
        <f t="shared" si="132"/>
        <v>0.4666977798519767</v>
      </c>
      <c r="R326" s="118">
        <f t="shared" si="133"/>
        <v>0.33018075997537366</v>
      </c>
      <c r="S326" s="119"/>
      <c r="T326" s="53">
        <f>ROUND(P326,5)</f>
        <v>0.17928</v>
      </c>
      <c r="U326" s="102">
        <v>0</v>
      </c>
      <c r="W326" s="6">
        <v>47390486</v>
      </c>
      <c r="X326" s="39">
        <v>0.8126247284715794</v>
      </c>
      <c r="Y326" s="39">
        <f t="shared" si="128"/>
        <v>0.81262</v>
      </c>
    </row>
    <row r="327" spans="1:25" ht="13.5" customHeight="1">
      <c r="A327" s="112">
        <v>18</v>
      </c>
      <c r="B327" s="112">
        <v>2</v>
      </c>
      <c r="C327" s="199" t="s">
        <v>298</v>
      </c>
      <c r="D327" s="205">
        <v>12654181</v>
      </c>
      <c r="E327" s="224">
        <v>7988763</v>
      </c>
      <c r="F327" s="13" t="s">
        <v>298</v>
      </c>
      <c r="G327" s="113">
        <v>16198730</v>
      </c>
      <c r="H327" s="114">
        <v>0.06248</v>
      </c>
      <c r="I327" s="115">
        <v>0.06211</v>
      </c>
      <c r="J327" s="115">
        <v>0.10399</v>
      </c>
      <c r="K327" s="205">
        <v>12654181</v>
      </c>
      <c r="L327" s="205">
        <v>7988763</v>
      </c>
      <c r="M327" s="130">
        <f t="shared" si="129"/>
        <v>20642944</v>
      </c>
      <c r="N327" s="143">
        <f t="shared" si="134"/>
        <v>0.06565</v>
      </c>
      <c r="O327" s="115">
        <f t="shared" si="130"/>
        <v>0.06407</v>
      </c>
      <c r="P327" s="115">
        <f t="shared" si="131"/>
        <v>0.10565</v>
      </c>
      <c r="Q327" s="117">
        <f t="shared" si="132"/>
        <v>3.155691515053949</v>
      </c>
      <c r="R327" s="118">
        <f t="shared" si="133"/>
        <v>1.596307337243963</v>
      </c>
      <c r="S327" s="119"/>
      <c r="T327" s="53">
        <f>ROUND(P327,5)</f>
        <v>0.10565</v>
      </c>
      <c r="U327" s="102">
        <v>0.34221</v>
      </c>
      <c r="W327" s="6"/>
      <c r="Y327" s="39">
        <f t="shared" si="128"/>
        <v>0</v>
      </c>
    </row>
    <row r="328" spans="1:25" ht="13.5" customHeight="1">
      <c r="A328" s="112">
        <v>18</v>
      </c>
      <c r="B328" s="112">
        <v>2</v>
      </c>
      <c r="C328" s="199" t="s">
        <v>299</v>
      </c>
      <c r="D328" s="205">
        <v>71697194</v>
      </c>
      <c r="E328" s="224">
        <v>181316219</v>
      </c>
      <c r="F328" s="13" t="s">
        <v>299</v>
      </c>
      <c r="G328" s="113">
        <v>172379655</v>
      </c>
      <c r="H328" s="114">
        <v>0.66491</v>
      </c>
      <c r="I328" s="115">
        <v>0.64025</v>
      </c>
      <c r="J328" s="115">
        <v>0.59541</v>
      </c>
      <c r="K328" s="205">
        <v>71697194</v>
      </c>
      <c r="L328" s="205">
        <v>181316219</v>
      </c>
      <c r="M328" s="130">
        <f t="shared" si="129"/>
        <v>253013413</v>
      </c>
      <c r="N328" s="143">
        <f t="shared" si="134"/>
        <v>0.80467</v>
      </c>
      <c r="O328" s="115">
        <f t="shared" si="130"/>
        <v>0.73479</v>
      </c>
      <c r="P328" s="115">
        <f>ROUND((O328*0.85)+$U$11,5)-0.00002</f>
        <v>0.67575</v>
      </c>
      <c r="Q328" s="117">
        <f t="shared" si="132"/>
        <v>14.766106989457262</v>
      </c>
      <c r="R328" s="118">
        <f t="shared" si="133"/>
        <v>13.493223157152201</v>
      </c>
      <c r="S328" s="119"/>
      <c r="U328" s="102"/>
      <c r="W328" s="6">
        <v>2030651</v>
      </c>
      <c r="X328" s="39">
        <v>0.03482043247025449</v>
      </c>
      <c r="Y328" s="39">
        <f t="shared" si="128"/>
        <v>0.03482</v>
      </c>
    </row>
    <row r="329" spans="1:25" ht="13.5" customHeight="1">
      <c r="A329" s="112">
        <v>18</v>
      </c>
      <c r="B329" s="112">
        <v>2</v>
      </c>
      <c r="C329" s="199" t="s">
        <v>300</v>
      </c>
      <c r="D329" s="205">
        <v>102772666</v>
      </c>
      <c r="E329" s="224">
        <v>167266070</v>
      </c>
      <c r="F329" s="215" t="s">
        <v>300</v>
      </c>
      <c r="G329" s="164">
        <v>189343123</v>
      </c>
      <c r="H329" s="213">
        <v>0.73034</v>
      </c>
      <c r="I329" s="115">
        <v>0.6183</v>
      </c>
      <c r="J329" s="115">
        <v>0.57675</v>
      </c>
      <c r="K329" s="216">
        <v>102772666</v>
      </c>
      <c r="L329" s="216">
        <v>167266070</v>
      </c>
      <c r="M329" s="130">
        <f t="shared" si="129"/>
        <v>270038736</v>
      </c>
      <c r="N329" s="115">
        <f t="shared" si="134"/>
        <v>0.85882</v>
      </c>
      <c r="O329" s="115">
        <f t="shared" si="130"/>
        <v>0.79458</v>
      </c>
      <c r="P329" s="115">
        <f t="shared" si="131"/>
        <v>0.72659</v>
      </c>
      <c r="Q329" s="117">
        <f t="shared" si="132"/>
        <v>28.510431829209114</v>
      </c>
      <c r="R329" s="118">
        <f t="shared" si="133"/>
        <v>25.98006068487213</v>
      </c>
      <c r="S329" s="119"/>
      <c r="U329" s="102"/>
      <c r="W329" s="6">
        <v>56379732</v>
      </c>
      <c r="X329" s="39">
        <v>0.9667671356609514</v>
      </c>
      <c r="Y329" s="39">
        <f t="shared" si="128"/>
        <v>0.96677</v>
      </c>
    </row>
    <row r="330" spans="1:25" ht="13.5" customHeight="1">
      <c r="A330" s="112">
        <v>18</v>
      </c>
      <c r="B330" s="112">
        <v>3</v>
      </c>
      <c r="C330" s="207"/>
      <c r="D330" s="204"/>
      <c r="E330" s="221"/>
      <c r="F330" s="121" t="s">
        <v>301</v>
      </c>
      <c r="G330" s="113">
        <v>717135619</v>
      </c>
      <c r="H330" s="122">
        <v>2.76615</v>
      </c>
      <c r="I330" s="122">
        <v>2.61164</v>
      </c>
      <c r="J330" s="122">
        <v>3.0390200000000003</v>
      </c>
      <c r="K330" s="157">
        <f aca="true" t="shared" si="135" ref="K330:P330">SUM(K314:K329)</f>
        <v>451865368</v>
      </c>
      <c r="L330" s="157">
        <f t="shared" si="135"/>
        <v>499889526</v>
      </c>
      <c r="M330" s="160">
        <f t="shared" si="135"/>
        <v>951754894</v>
      </c>
      <c r="N330" s="158">
        <f t="shared" si="135"/>
        <v>3.02692</v>
      </c>
      <c r="O330" s="158">
        <f t="shared" si="135"/>
        <v>2.89658</v>
      </c>
      <c r="P330" s="158">
        <f t="shared" si="135"/>
        <v>3.28118</v>
      </c>
      <c r="Q330" s="127">
        <f t="shared" si="132"/>
        <v>10.910385811214418</v>
      </c>
      <c r="R330" s="127">
        <f t="shared" si="133"/>
        <v>7.9683582207422</v>
      </c>
      <c r="S330" s="119"/>
      <c r="T330" s="53">
        <f>ROUND(P330,5)</f>
        <v>3.28118</v>
      </c>
      <c r="U330" s="102">
        <v>0.27938</v>
      </c>
      <c r="W330" s="6">
        <v>2725788</v>
      </c>
      <c r="X330" s="39">
        <v>0.0467402409287613</v>
      </c>
      <c r="Y330" s="39">
        <f t="shared" si="128"/>
        <v>0.04674</v>
      </c>
    </row>
    <row r="331" spans="1:23" ht="13.5" customHeight="1">
      <c r="A331" s="39">
        <v>18</v>
      </c>
      <c r="B331" s="39">
        <v>3</v>
      </c>
      <c r="D331" s="204"/>
      <c r="E331" s="221"/>
      <c r="F331" s="225"/>
      <c r="G331" s="56"/>
      <c r="H331" s="57"/>
      <c r="I331" s="57"/>
      <c r="J331" s="8"/>
      <c r="K331" s="129"/>
      <c r="L331" s="129"/>
      <c r="M331" s="14"/>
      <c r="N331" s="15"/>
      <c r="O331" s="15"/>
      <c r="P331" s="16"/>
      <c r="Q331" s="17"/>
      <c r="R331" s="147"/>
      <c r="S331" s="119"/>
      <c r="U331" s="102"/>
      <c r="W331" s="6"/>
    </row>
    <row r="332" spans="1:25" ht="13.5" customHeight="1">
      <c r="A332" s="39">
        <v>18</v>
      </c>
      <c r="B332" s="39">
        <v>3</v>
      </c>
      <c r="D332" s="204"/>
      <c r="E332" s="221"/>
      <c r="F332" s="135" t="s">
        <v>302</v>
      </c>
      <c r="G332" s="56"/>
      <c r="H332" s="61"/>
      <c r="I332" s="61"/>
      <c r="J332" s="62"/>
      <c r="K332" s="129"/>
      <c r="L332" s="129"/>
      <c r="M332" s="60"/>
      <c r="N332" s="136"/>
      <c r="O332" s="136"/>
      <c r="P332" s="137"/>
      <c r="Q332" s="138"/>
      <c r="R332" s="139"/>
      <c r="S332" s="119"/>
      <c r="T332" s="53">
        <f>ROUND(P332,5)</f>
        <v>0</v>
      </c>
      <c r="U332" s="102">
        <v>0.29269</v>
      </c>
      <c r="W332" s="6">
        <v>369603994</v>
      </c>
      <c r="X332" s="39">
        <v>6.3377561746520445</v>
      </c>
      <c r="Y332" s="39">
        <f>ROUND(X332,5)</f>
        <v>6.33776</v>
      </c>
    </row>
    <row r="333" spans="1:23" ht="13.5" customHeight="1">
      <c r="A333" s="112">
        <v>19</v>
      </c>
      <c r="B333" s="112">
        <v>2</v>
      </c>
      <c r="C333" s="199" t="s">
        <v>303</v>
      </c>
      <c r="D333" s="205">
        <v>9758756</v>
      </c>
      <c r="E333" s="224">
        <v>5609424</v>
      </c>
      <c r="F333" s="13" t="s">
        <v>303</v>
      </c>
      <c r="G333" s="113">
        <v>13343165</v>
      </c>
      <c r="H333" s="122">
        <v>0.05147</v>
      </c>
      <c r="I333" s="12">
        <v>0.05173</v>
      </c>
      <c r="J333" s="143">
        <v>0.09517</v>
      </c>
      <c r="K333" s="205">
        <v>9758756</v>
      </c>
      <c r="L333" s="205">
        <v>5609424</v>
      </c>
      <c r="M333" s="130">
        <f aca="true" t="shared" si="136" ref="M333:M350">K333+L333</f>
        <v>15368180</v>
      </c>
      <c r="N333" s="115">
        <f aca="true" t="shared" si="137" ref="N333:N350">ROUND(M333/$M$369*100,5)</f>
        <v>0.04888</v>
      </c>
      <c r="O333" s="115">
        <f aca="true" t="shared" si="138" ref="O333:O350">ROUND((H333+N333)/2,5)</f>
        <v>0.05018</v>
      </c>
      <c r="P333" s="115">
        <f aca="true" t="shared" si="139" ref="P333:P350">ROUND((O333*0.85)+$U$11,5)</f>
        <v>0.09385</v>
      </c>
      <c r="Q333" s="117">
        <f aca="true" t="shared" si="140" ref="Q333:Q351">((O333/I333)-1)*100</f>
        <v>-2.9963270829305944</v>
      </c>
      <c r="R333" s="118">
        <f aca="true" t="shared" si="141" ref="R333:R351">((P333/J333)-1)*100</f>
        <v>-1.3869916990648323</v>
      </c>
      <c r="S333" s="119"/>
      <c r="U333" s="102"/>
      <c r="W333" s="6"/>
    </row>
    <row r="334" spans="1:25" ht="13.5" customHeight="1">
      <c r="A334" s="112">
        <v>19</v>
      </c>
      <c r="B334" s="112">
        <v>2</v>
      </c>
      <c r="C334" s="199" t="s">
        <v>304</v>
      </c>
      <c r="D334" s="205">
        <v>6177924</v>
      </c>
      <c r="E334" s="224">
        <v>668628</v>
      </c>
      <c r="F334" s="20" t="s">
        <v>304</v>
      </c>
      <c r="G334" s="113">
        <v>5723152</v>
      </c>
      <c r="H334" s="114">
        <v>0.02208</v>
      </c>
      <c r="I334" s="115">
        <v>0.02003</v>
      </c>
      <c r="J334" s="115">
        <v>0.06822</v>
      </c>
      <c r="K334" s="205">
        <v>6177924</v>
      </c>
      <c r="L334" s="205">
        <v>668628</v>
      </c>
      <c r="M334" s="130">
        <f t="shared" si="136"/>
        <v>6846552</v>
      </c>
      <c r="N334" s="115">
        <f t="shared" si="137"/>
        <v>0.02177</v>
      </c>
      <c r="O334" s="115">
        <f t="shared" si="138"/>
        <v>0.02193</v>
      </c>
      <c r="P334" s="115">
        <f t="shared" si="139"/>
        <v>0.06984</v>
      </c>
      <c r="Q334" s="117">
        <f t="shared" si="140"/>
        <v>9.485771342985538</v>
      </c>
      <c r="R334" s="118">
        <f t="shared" si="141"/>
        <v>2.37467018469657</v>
      </c>
      <c r="S334" s="119"/>
      <c r="T334" s="53">
        <f aca="true" t="shared" si="142" ref="T334:T342">ROUND(P334,5)</f>
        <v>0.06984</v>
      </c>
      <c r="U334" s="102">
        <v>2.16178</v>
      </c>
      <c r="W334" s="6">
        <v>64780392</v>
      </c>
      <c r="X334" s="39">
        <v>1.1108168095022801</v>
      </c>
      <c r="Y334" s="39">
        <f aca="true" t="shared" si="143" ref="Y334:Y351">ROUND(X334,5)</f>
        <v>1.11082</v>
      </c>
    </row>
    <row r="335" spans="1:25" ht="13.5" customHeight="1">
      <c r="A335" s="112">
        <v>19</v>
      </c>
      <c r="B335" s="112">
        <v>2</v>
      </c>
      <c r="C335" s="199" t="s">
        <v>305</v>
      </c>
      <c r="D335" s="205">
        <v>13913057</v>
      </c>
      <c r="E335" s="224">
        <v>5999124</v>
      </c>
      <c r="F335" s="20" t="s">
        <v>305</v>
      </c>
      <c r="G335" s="113">
        <v>17457952</v>
      </c>
      <c r="H335" s="114">
        <v>0.06734</v>
      </c>
      <c r="I335" s="115">
        <v>0.06773</v>
      </c>
      <c r="J335" s="115">
        <v>0.10877</v>
      </c>
      <c r="K335" s="205">
        <v>13913057</v>
      </c>
      <c r="L335" s="205">
        <v>5999124</v>
      </c>
      <c r="M335" s="130">
        <f t="shared" si="136"/>
        <v>19912181</v>
      </c>
      <c r="N335" s="115">
        <f t="shared" si="137"/>
        <v>0.06333</v>
      </c>
      <c r="O335" s="115">
        <f t="shared" si="138"/>
        <v>0.06534</v>
      </c>
      <c r="P335" s="115">
        <f t="shared" si="139"/>
        <v>0.10673</v>
      </c>
      <c r="Q335" s="117">
        <f t="shared" si="140"/>
        <v>-3.5287169644175442</v>
      </c>
      <c r="R335" s="118">
        <f t="shared" si="141"/>
        <v>-1.8755171462719544</v>
      </c>
      <c r="S335" s="119"/>
      <c r="T335" s="53">
        <f t="shared" si="142"/>
        <v>0.10673</v>
      </c>
      <c r="U335" s="102">
        <v>0.13594</v>
      </c>
      <c r="W335" s="6">
        <v>2611862</v>
      </c>
      <c r="X335" s="39">
        <v>0.04478670357073857</v>
      </c>
      <c r="Y335" s="39">
        <f t="shared" si="143"/>
        <v>0.04479</v>
      </c>
    </row>
    <row r="336" spans="1:25" ht="13.5" customHeight="1">
      <c r="A336" s="112">
        <v>19</v>
      </c>
      <c r="B336" s="112">
        <v>2</v>
      </c>
      <c r="C336" s="199" t="s">
        <v>306</v>
      </c>
      <c r="D336" s="205">
        <v>30900807</v>
      </c>
      <c r="E336" s="224">
        <v>17577293</v>
      </c>
      <c r="F336" s="20" t="s">
        <v>306</v>
      </c>
      <c r="G336" s="113">
        <v>36476568</v>
      </c>
      <c r="H336" s="114">
        <v>0.1407</v>
      </c>
      <c r="I336" s="115">
        <v>0.14853</v>
      </c>
      <c r="J336" s="115">
        <v>0.17745</v>
      </c>
      <c r="K336" s="205">
        <v>30900807</v>
      </c>
      <c r="L336" s="205">
        <v>17577293</v>
      </c>
      <c r="M336" s="130">
        <f t="shared" si="136"/>
        <v>48478100</v>
      </c>
      <c r="N336" s="115">
        <f t="shared" si="137"/>
        <v>0.15418</v>
      </c>
      <c r="O336" s="115">
        <f t="shared" si="138"/>
        <v>0.14744</v>
      </c>
      <c r="P336" s="115">
        <f t="shared" si="139"/>
        <v>0.17652</v>
      </c>
      <c r="Q336" s="117">
        <f t="shared" si="140"/>
        <v>-0.7338584797684011</v>
      </c>
      <c r="R336" s="118">
        <f t="shared" si="141"/>
        <v>-0.5240912933220598</v>
      </c>
      <c r="S336" s="119"/>
      <c r="T336" s="53">
        <f t="shared" si="142"/>
        <v>0.17652</v>
      </c>
      <c r="U336" s="102">
        <v>0.56672</v>
      </c>
      <c r="W336" s="6">
        <v>4786984</v>
      </c>
      <c r="X336" s="39">
        <v>0.08208444144670292</v>
      </c>
      <c r="Y336" s="39">
        <f t="shared" si="143"/>
        <v>0.08208</v>
      </c>
    </row>
    <row r="337" spans="1:25" ht="13.5" customHeight="1">
      <c r="A337" s="112">
        <v>19</v>
      </c>
      <c r="B337" s="112">
        <v>2</v>
      </c>
      <c r="C337" s="199" t="s">
        <v>307</v>
      </c>
      <c r="D337" s="205">
        <v>27445347</v>
      </c>
      <c r="E337" s="224">
        <v>12785967</v>
      </c>
      <c r="F337" s="13" t="s">
        <v>307</v>
      </c>
      <c r="G337" s="113">
        <v>36145780</v>
      </c>
      <c r="H337" s="114">
        <v>0.13942</v>
      </c>
      <c r="I337" s="143">
        <v>0.12732</v>
      </c>
      <c r="J337" s="143">
        <v>0.15942</v>
      </c>
      <c r="K337" s="205">
        <v>27445347</v>
      </c>
      <c r="L337" s="205">
        <v>12785967</v>
      </c>
      <c r="M337" s="130">
        <f t="shared" si="136"/>
        <v>40231314</v>
      </c>
      <c r="N337" s="115">
        <f t="shared" si="137"/>
        <v>0.12795</v>
      </c>
      <c r="O337" s="115">
        <f t="shared" si="138"/>
        <v>0.13369</v>
      </c>
      <c r="P337" s="115">
        <f t="shared" si="139"/>
        <v>0.16483</v>
      </c>
      <c r="Q337" s="127">
        <f t="shared" si="140"/>
        <v>5.003141690229351</v>
      </c>
      <c r="R337" s="127">
        <f t="shared" si="141"/>
        <v>3.393551624639324</v>
      </c>
      <c r="S337" s="119"/>
      <c r="T337" s="53">
        <f t="shared" si="142"/>
        <v>0.16483</v>
      </c>
      <c r="U337" s="102">
        <v>0</v>
      </c>
      <c r="W337" s="6">
        <v>2301773</v>
      </c>
      <c r="X337" s="39">
        <v>0.03946947619672465</v>
      </c>
      <c r="Y337" s="39">
        <f t="shared" si="143"/>
        <v>0.03947</v>
      </c>
    </row>
    <row r="338" spans="1:25" ht="13.5" customHeight="1">
      <c r="A338" s="112">
        <v>19</v>
      </c>
      <c r="B338" s="112">
        <v>2</v>
      </c>
      <c r="C338" s="199" t="s">
        <v>308</v>
      </c>
      <c r="D338" s="205">
        <v>6592886</v>
      </c>
      <c r="E338" s="224">
        <v>461048</v>
      </c>
      <c r="F338" s="20" t="s">
        <v>308</v>
      </c>
      <c r="G338" s="113">
        <v>5243263</v>
      </c>
      <c r="H338" s="122">
        <v>0.02022</v>
      </c>
      <c r="I338" s="12">
        <v>0.01938</v>
      </c>
      <c r="J338" s="143">
        <v>0.06767</v>
      </c>
      <c r="K338" s="205">
        <v>6592886</v>
      </c>
      <c r="L338" s="205">
        <v>461048</v>
      </c>
      <c r="M338" s="130">
        <f t="shared" si="136"/>
        <v>7053934</v>
      </c>
      <c r="N338" s="115">
        <f t="shared" si="137"/>
        <v>0.02243</v>
      </c>
      <c r="O338" s="115">
        <f t="shared" si="138"/>
        <v>0.02133</v>
      </c>
      <c r="P338" s="115">
        <f t="shared" si="139"/>
        <v>0.06933</v>
      </c>
      <c r="Q338" s="127">
        <f t="shared" si="140"/>
        <v>10.061919504643946</v>
      </c>
      <c r="R338" s="127">
        <f t="shared" si="141"/>
        <v>2.4530811290084387</v>
      </c>
      <c r="S338" s="119"/>
      <c r="T338" s="53">
        <f t="shared" si="142"/>
        <v>0.06933</v>
      </c>
      <c r="U338" s="102">
        <v>0</v>
      </c>
      <c r="W338" s="6">
        <v>5142560</v>
      </c>
      <c r="X338" s="39">
        <v>0.08818165366881456</v>
      </c>
      <c r="Y338" s="39">
        <f t="shared" si="143"/>
        <v>0.08818</v>
      </c>
    </row>
    <row r="339" spans="1:25" ht="13.5" customHeight="1">
      <c r="A339" s="112">
        <v>19</v>
      </c>
      <c r="B339" s="112">
        <v>2</v>
      </c>
      <c r="C339" s="199" t="s">
        <v>309</v>
      </c>
      <c r="D339" s="205">
        <v>3680270</v>
      </c>
      <c r="E339" s="224">
        <v>281662</v>
      </c>
      <c r="F339" s="20" t="s">
        <v>309</v>
      </c>
      <c r="G339" s="113">
        <v>2731657</v>
      </c>
      <c r="H339" s="122">
        <v>0.01054</v>
      </c>
      <c r="I339" s="12">
        <v>0.00997</v>
      </c>
      <c r="J339" s="143">
        <v>0.05967</v>
      </c>
      <c r="K339" s="205">
        <v>3680270</v>
      </c>
      <c r="L339" s="205">
        <v>281662</v>
      </c>
      <c r="M339" s="130">
        <f t="shared" si="136"/>
        <v>3961932</v>
      </c>
      <c r="N339" s="115">
        <f t="shared" si="137"/>
        <v>0.0126</v>
      </c>
      <c r="O339" s="115">
        <f t="shared" si="138"/>
        <v>0.01157</v>
      </c>
      <c r="P339" s="115">
        <f t="shared" si="139"/>
        <v>0.06103</v>
      </c>
      <c r="Q339" s="127">
        <f t="shared" si="140"/>
        <v>16.048144433299917</v>
      </c>
      <c r="R339" s="127">
        <f t="shared" si="141"/>
        <v>2.279202279202286</v>
      </c>
      <c r="S339" s="119"/>
      <c r="T339" s="53">
        <f t="shared" si="142"/>
        <v>0.06103</v>
      </c>
      <c r="U339" s="102">
        <v>11.15604</v>
      </c>
      <c r="W339" s="6">
        <v>15013879</v>
      </c>
      <c r="X339" s="39">
        <v>0.2574493400569926</v>
      </c>
      <c r="Y339" s="39">
        <f t="shared" si="143"/>
        <v>0.25745</v>
      </c>
    </row>
    <row r="340" spans="1:25" ht="13.5" customHeight="1">
      <c r="A340" s="112">
        <v>19</v>
      </c>
      <c r="B340" s="112">
        <v>2</v>
      </c>
      <c r="C340" s="199" t="s">
        <v>310</v>
      </c>
      <c r="D340" s="205">
        <v>10429724</v>
      </c>
      <c r="E340" s="224">
        <v>1785313</v>
      </c>
      <c r="F340" s="20" t="s">
        <v>310</v>
      </c>
      <c r="G340" s="113">
        <v>10428773</v>
      </c>
      <c r="H340" s="122">
        <v>0.04023</v>
      </c>
      <c r="I340" s="12">
        <v>0.03807</v>
      </c>
      <c r="J340" s="143">
        <v>0.08355</v>
      </c>
      <c r="K340" s="205">
        <v>10429724</v>
      </c>
      <c r="L340" s="205">
        <v>1785313</v>
      </c>
      <c r="M340" s="130">
        <f t="shared" si="136"/>
        <v>12215037</v>
      </c>
      <c r="N340" s="115">
        <f t="shared" si="137"/>
        <v>0.03885</v>
      </c>
      <c r="O340" s="115">
        <f t="shared" si="138"/>
        <v>0.03954</v>
      </c>
      <c r="P340" s="115">
        <f t="shared" si="139"/>
        <v>0.0848</v>
      </c>
      <c r="Q340" s="127">
        <f t="shared" si="140"/>
        <v>3.86130811662726</v>
      </c>
      <c r="R340" s="127">
        <f t="shared" si="141"/>
        <v>1.496110113704363</v>
      </c>
      <c r="S340" s="119"/>
      <c r="T340" s="53">
        <f t="shared" si="142"/>
        <v>0.0848</v>
      </c>
      <c r="U340" s="102">
        <v>0.08186</v>
      </c>
      <c r="W340" s="6">
        <v>2536938</v>
      </c>
      <c r="X340" s="39">
        <v>0.043501950020078534</v>
      </c>
      <c r="Y340" s="39">
        <f t="shared" si="143"/>
        <v>0.0435</v>
      </c>
    </row>
    <row r="341" spans="1:25" ht="13.5" customHeight="1">
      <c r="A341" s="112">
        <v>19</v>
      </c>
      <c r="B341" s="112">
        <v>2</v>
      </c>
      <c r="C341" s="199" t="s">
        <v>311</v>
      </c>
      <c r="D341" s="205">
        <v>19660628</v>
      </c>
      <c r="E341" s="224">
        <v>64499891</v>
      </c>
      <c r="F341" s="20" t="s">
        <v>311</v>
      </c>
      <c r="G341" s="113">
        <v>63610780</v>
      </c>
      <c r="H341" s="114">
        <v>0.24536</v>
      </c>
      <c r="I341" s="115">
        <v>0.32428</v>
      </c>
      <c r="J341" s="115">
        <v>0.32683</v>
      </c>
      <c r="K341" s="205">
        <v>19660628</v>
      </c>
      <c r="L341" s="205">
        <v>64499891</v>
      </c>
      <c r="M341" s="130">
        <f t="shared" si="136"/>
        <v>84160519</v>
      </c>
      <c r="N341" s="115">
        <f t="shared" si="137"/>
        <v>0.26766</v>
      </c>
      <c r="O341" s="115">
        <f t="shared" si="138"/>
        <v>0.25651</v>
      </c>
      <c r="P341" s="115">
        <f t="shared" si="139"/>
        <v>0.26923</v>
      </c>
      <c r="Q341" s="145">
        <f t="shared" si="140"/>
        <v>-20.898606142839515</v>
      </c>
      <c r="R341" s="127">
        <f t="shared" si="141"/>
        <v>-17.62384114065416</v>
      </c>
      <c r="S341" s="119"/>
      <c r="T341" s="53">
        <f t="shared" si="142"/>
        <v>0.26923</v>
      </c>
      <c r="U341" s="102">
        <v>0.10204</v>
      </c>
      <c r="W341" s="6"/>
      <c r="Y341" s="39">
        <f t="shared" si="143"/>
        <v>0</v>
      </c>
    </row>
    <row r="342" spans="1:25" ht="13.5" customHeight="1">
      <c r="A342" s="112">
        <v>19</v>
      </c>
      <c r="B342" s="112">
        <v>2</v>
      </c>
      <c r="C342" s="199" t="s">
        <v>312</v>
      </c>
      <c r="D342" s="205">
        <v>7287810</v>
      </c>
      <c r="E342" s="224">
        <v>3849104</v>
      </c>
      <c r="F342" s="20" t="s">
        <v>312</v>
      </c>
      <c r="G342" s="113">
        <v>10759489</v>
      </c>
      <c r="H342" s="114">
        <v>0.0415</v>
      </c>
      <c r="I342" s="143">
        <v>0.03826</v>
      </c>
      <c r="J342" s="143">
        <v>0.08372</v>
      </c>
      <c r="K342" s="205">
        <v>7287810</v>
      </c>
      <c r="L342" s="205">
        <v>3849104</v>
      </c>
      <c r="M342" s="130">
        <f t="shared" si="136"/>
        <v>11136914</v>
      </c>
      <c r="N342" s="115">
        <f t="shared" si="137"/>
        <v>0.03542</v>
      </c>
      <c r="O342" s="115">
        <f t="shared" si="138"/>
        <v>0.03846</v>
      </c>
      <c r="P342" s="115">
        <f t="shared" si="139"/>
        <v>0.08389</v>
      </c>
      <c r="Q342" s="145">
        <f t="shared" si="140"/>
        <v>0.5227391531625658</v>
      </c>
      <c r="R342" s="127">
        <f t="shared" si="141"/>
        <v>0.20305781175347093</v>
      </c>
      <c r="S342" s="119"/>
      <c r="T342" s="53">
        <f t="shared" si="142"/>
        <v>0.08389</v>
      </c>
      <c r="U342" s="102">
        <v>0</v>
      </c>
      <c r="W342" s="6">
        <v>10784841</v>
      </c>
      <c r="X342" s="39">
        <v>0.1849322349054229</v>
      </c>
      <c r="Y342" s="39">
        <f t="shared" si="143"/>
        <v>0.18493</v>
      </c>
    </row>
    <row r="343" spans="1:25" ht="13.5" customHeight="1">
      <c r="A343" s="112">
        <v>19</v>
      </c>
      <c r="B343" s="112">
        <v>2</v>
      </c>
      <c r="C343" s="199" t="s">
        <v>313</v>
      </c>
      <c r="D343" s="205">
        <v>40641782</v>
      </c>
      <c r="E343" s="224">
        <v>22337077</v>
      </c>
      <c r="F343" s="13" t="s">
        <v>313</v>
      </c>
      <c r="G343" s="113">
        <v>51916664</v>
      </c>
      <c r="H343" s="122">
        <v>0.20025</v>
      </c>
      <c r="I343" s="12">
        <v>0.18762</v>
      </c>
      <c r="J343" s="143">
        <v>0.21067</v>
      </c>
      <c r="K343" s="205">
        <v>40641782</v>
      </c>
      <c r="L343" s="205">
        <v>22337077</v>
      </c>
      <c r="M343" s="130">
        <f t="shared" si="136"/>
        <v>62978859</v>
      </c>
      <c r="N343" s="115">
        <f t="shared" si="137"/>
        <v>0.2003</v>
      </c>
      <c r="O343" s="115">
        <f t="shared" si="138"/>
        <v>0.20028</v>
      </c>
      <c r="P343" s="115">
        <f t="shared" si="139"/>
        <v>0.22143</v>
      </c>
      <c r="Q343" s="145">
        <f t="shared" si="140"/>
        <v>6.747681483850343</v>
      </c>
      <c r="R343" s="127">
        <f t="shared" si="141"/>
        <v>5.107514121611989</v>
      </c>
      <c r="S343" s="119"/>
      <c r="U343" s="102"/>
      <c r="W343" s="6">
        <v>7655054</v>
      </c>
      <c r="X343" s="39">
        <v>0.1312644520713562</v>
      </c>
      <c r="Y343" s="39">
        <f t="shared" si="143"/>
        <v>0.13126</v>
      </c>
    </row>
    <row r="344" spans="1:25" ht="13.5" customHeight="1">
      <c r="A344" s="112">
        <v>19</v>
      </c>
      <c r="B344" s="112">
        <v>2</v>
      </c>
      <c r="C344" s="199" t="s">
        <v>314</v>
      </c>
      <c r="D344" s="205">
        <v>7019261</v>
      </c>
      <c r="E344" s="224">
        <v>2676187</v>
      </c>
      <c r="F344" s="20" t="s">
        <v>314</v>
      </c>
      <c r="G344" s="113">
        <v>8420691</v>
      </c>
      <c r="H344" s="122">
        <v>0.03248</v>
      </c>
      <c r="I344" s="12">
        <v>0.03261</v>
      </c>
      <c r="J344" s="143">
        <v>0.07891</v>
      </c>
      <c r="K344" s="205">
        <v>7019261</v>
      </c>
      <c r="L344" s="205">
        <v>2676187</v>
      </c>
      <c r="M344" s="130">
        <f t="shared" si="136"/>
        <v>9695448</v>
      </c>
      <c r="N344" s="115">
        <f t="shared" si="137"/>
        <v>0.03083</v>
      </c>
      <c r="O344" s="115">
        <f t="shared" si="138"/>
        <v>0.03166</v>
      </c>
      <c r="P344" s="115">
        <f t="shared" si="139"/>
        <v>0.07811</v>
      </c>
      <c r="Q344" s="145">
        <f t="shared" si="140"/>
        <v>-2.913216804661145</v>
      </c>
      <c r="R344" s="127">
        <f t="shared" si="141"/>
        <v>-1.0138132049169912</v>
      </c>
      <c r="S344" s="119"/>
      <c r="T344" s="53">
        <f>ROUND(P344,5)</f>
        <v>0.07811</v>
      </c>
      <c r="U344" s="102">
        <v>0.11404</v>
      </c>
      <c r="W344" s="6">
        <v>12059367</v>
      </c>
      <c r="X344" s="39">
        <v>0.20678707185898293</v>
      </c>
      <c r="Y344" s="39">
        <f t="shared" si="143"/>
        <v>0.20679</v>
      </c>
    </row>
    <row r="345" spans="1:25" ht="13.5" customHeight="1">
      <c r="A345" s="112">
        <v>19</v>
      </c>
      <c r="B345" s="112">
        <v>2</v>
      </c>
      <c r="C345" s="199" t="s">
        <v>315</v>
      </c>
      <c r="D345" s="205">
        <v>8055373</v>
      </c>
      <c r="E345" s="224">
        <v>1956718</v>
      </c>
      <c r="F345" s="20" t="s">
        <v>315</v>
      </c>
      <c r="G345" s="113">
        <v>7837214</v>
      </c>
      <c r="H345" s="122">
        <v>0.03023</v>
      </c>
      <c r="I345" s="12">
        <v>0.03077</v>
      </c>
      <c r="J345" s="143">
        <v>0.07735</v>
      </c>
      <c r="K345" s="205">
        <v>8055373</v>
      </c>
      <c r="L345" s="205">
        <v>1956718</v>
      </c>
      <c r="M345" s="130">
        <f t="shared" si="136"/>
        <v>10012091</v>
      </c>
      <c r="N345" s="115">
        <f t="shared" si="137"/>
        <v>0.03184</v>
      </c>
      <c r="O345" s="115">
        <f t="shared" si="138"/>
        <v>0.03104</v>
      </c>
      <c r="P345" s="115">
        <f t="shared" si="139"/>
        <v>0.07758</v>
      </c>
      <c r="Q345" s="145">
        <f t="shared" si="140"/>
        <v>0.8774780630484313</v>
      </c>
      <c r="R345" s="127">
        <f t="shared" si="141"/>
        <v>0.29734970911441394</v>
      </c>
      <c r="S345" s="119"/>
      <c r="T345" s="53">
        <f>ROUND(P345,5)</f>
        <v>0.07758</v>
      </c>
      <c r="U345" s="102">
        <v>0.06844</v>
      </c>
      <c r="W345" s="6">
        <v>47276238</v>
      </c>
      <c r="X345" s="39">
        <v>0.8106656696432225</v>
      </c>
      <c r="Y345" s="39">
        <f t="shared" si="143"/>
        <v>0.81067</v>
      </c>
    </row>
    <row r="346" spans="1:25" ht="13.5" customHeight="1">
      <c r="A346" s="112">
        <v>19</v>
      </c>
      <c r="B346" s="112">
        <v>2</v>
      </c>
      <c r="C346" s="199" t="s">
        <v>316</v>
      </c>
      <c r="D346" s="205">
        <v>7158536</v>
      </c>
      <c r="E346" s="224">
        <v>759158</v>
      </c>
      <c r="F346" s="20" t="s">
        <v>316</v>
      </c>
      <c r="G346" s="113">
        <v>7030129</v>
      </c>
      <c r="H346" s="114">
        <v>0.02712</v>
      </c>
      <c r="I346" s="115">
        <v>0.0257</v>
      </c>
      <c r="J346" s="115">
        <v>0.07304</v>
      </c>
      <c r="K346" s="205">
        <v>7158536</v>
      </c>
      <c r="L346" s="205">
        <v>759158</v>
      </c>
      <c r="M346" s="130">
        <f t="shared" si="136"/>
        <v>7917694</v>
      </c>
      <c r="N346" s="115">
        <f t="shared" si="137"/>
        <v>0.02518</v>
      </c>
      <c r="O346" s="115">
        <f t="shared" si="138"/>
        <v>0.02615</v>
      </c>
      <c r="P346" s="115">
        <f t="shared" si="139"/>
        <v>0.07342</v>
      </c>
      <c r="Q346" s="117">
        <f t="shared" si="140"/>
        <v>1.7509727626459082</v>
      </c>
      <c r="R346" s="118">
        <f t="shared" si="141"/>
        <v>0.5202628696604705</v>
      </c>
      <c r="S346" s="119"/>
      <c r="T346" s="53">
        <f>ROUND(P346,5)</f>
        <v>0.07342</v>
      </c>
      <c r="U346" s="102">
        <v>0.37015</v>
      </c>
      <c r="W346" s="6">
        <v>800205715</v>
      </c>
      <c r="X346" s="39">
        <v>13.721466200479163</v>
      </c>
      <c r="Y346" s="39">
        <f t="shared" si="143"/>
        <v>13.72147</v>
      </c>
    </row>
    <row r="347" spans="1:25" ht="13.5" customHeight="1">
      <c r="A347" s="112">
        <v>19</v>
      </c>
      <c r="B347" s="112">
        <v>2</v>
      </c>
      <c r="C347" s="199" t="s">
        <v>364</v>
      </c>
      <c r="D347" s="205">
        <v>4023527</v>
      </c>
      <c r="E347" s="224">
        <v>486225</v>
      </c>
      <c r="F347" s="20" t="s">
        <v>363</v>
      </c>
      <c r="G347" s="113">
        <v>2984063</v>
      </c>
      <c r="H347" s="114">
        <v>0.01151</v>
      </c>
      <c r="I347" s="115">
        <v>0.01038</v>
      </c>
      <c r="J347" s="115">
        <v>0.06002</v>
      </c>
      <c r="K347" s="205">
        <v>4023527</v>
      </c>
      <c r="L347" s="205">
        <v>486225</v>
      </c>
      <c r="M347" s="130">
        <f t="shared" si="136"/>
        <v>4509752</v>
      </c>
      <c r="N347" s="115">
        <f t="shared" si="137"/>
        <v>0.01434</v>
      </c>
      <c r="O347" s="115">
        <f>ROUND((H347+N347)/2,5)</f>
        <v>0.01293</v>
      </c>
      <c r="P347" s="115">
        <f t="shared" si="139"/>
        <v>0.06219</v>
      </c>
      <c r="Q347" s="117">
        <f t="shared" si="140"/>
        <v>24.5664739884393</v>
      </c>
      <c r="R347" s="118">
        <f t="shared" si="141"/>
        <v>3.615461512829077</v>
      </c>
      <c r="S347" s="119"/>
      <c r="T347" s="53">
        <f>ROUND(P347,5)</f>
        <v>0.06219</v>
      </c>
      <c r="U347" s="102">
        <v>0.11716</v>
      </c>
      <c r="W347" s="6">
        <v>10014471</v>
      </c>
      <c r="X347" s="39">
        <v>0.17172237434242615</v>
      </c>
      <c r="Y347" s="39">
        <f t="shared" si="143"/>
        <v>0.17172</v>
      </c>
    </row>
    <row r="348" spans="1:25" ht="13.5" customHeight="1">
      <c r="A348" s="112">
        <v>19</v>
      </c>
      <c r="B348" s="112">
        <v>2</v>
      </c>
      <c r="C348" s="199" t="s">
        <v>317</v>
      </c>
      <c r="D348" s="205">
        <v>3728871</v>
      </c>
      <c r="E348" s="224">
        <v>332630</v>
      </c>
      <c r="F348" s="20" t="s">
        <v>317</v>
      </c>
      <c r="G348" s="113">
        <v>3669846</v>
      </c>
      <c r="H348" s="114">
        <v>0.01416</v>
      </c>
      <c r="I348" s="115">
        <v>0.01294</v>
      </c>
      <c r="J348" s="115">
        <v>0.06219</v>
      </c>
      <c r="K348" s="205">
        <v>3728871</v>
      </c>
      <c r="L348" s="205">
        <v>332630</v>
      </c>
      <c r="M348" s="130">
        <f t="shared" si="136"/>
        <v>4061501</v>
      </c>
      <c r="N348" s="115">
        <f t="shared" si="137"/>
        <v>0.01292</v>
      </c>
      <c r="O348" s="115">
        <f t="shared" si="138"/>
        <v>0.01354</v>
      </c>
      <c r="P348" s="115">
        <f t="shared" si="139"/>
        <v>0.0627</v>
      </c>
      <c r="Q348" s="117">
        <f t="shared" si="140"/>
        <v>4.636785162287471</v>
      </c>
      <c r="R348" s="118">
        <f t="shared" si="141"/>
        <v>0.8200675349734787</v>
      </c>
      <c r="S348" s="119"/>
      <c r="U348" s="102"/>
      <c r="W348" s="6">
        <v>12426563</v>
      </c>
      <c r="X348" s="39">
        <v>0.2130835371409775</v>
      </c>
      <c r="Y348" s="39">
        <f t="shared" si="143"/>
        <v>0.21308</v>
      </c>
    </row>
    <row r="349" spans="1:25" ht="13.5" customHeight="1">
      <c r="A349" s="112">
        <v>19</v>
      </c>
      <c r="B349" s="112">
        <v>2</v>
      </c>
      <c r="C349" s="199" t="s">
        <v>318</v>
      </c>
      <c r="D349" s="205">
        <v>20880478</v>
      </c>
      <c r="E349" s="224">
        <v>45784893</v>
      </c>
      <c r="F349" s="20" t="s">
        <v>318</v>
      </c>
      <c r="G349" s="113">
        <v>65683218</v>
      </c>
      <c r="H349" s="114">
        <v>0.25336</v>
      </c>
      <c r="I349" s="115">
        <v>0.23416</v>
      </c>
      <c r="J349" s="115">
        <v>0.25023</v>
      </c>
      <c r="K349" s="205">
        <v>20880478</v>
      </c>
      <c r="L349" s="205">
        <v>45784893</v>
      </c>
      <c r="M349" s="130">
        <f t="shared" si="136"/>
        <v>66665371</v>
      </c>
      <c r="N349" s="115">
        <f t="shared" si="137"/>
        <v>0.21202</v>
      </c>
      <c r="O349" s="115">
        <f t="shared" si="138"/>
        <v>0.23269</v>
      </c>
      <c r="P349" s="115">
        <f t="shared" si="139"/>
        <v>0.24898</v>
      </c>
      <c r="Q349" s="117">
        <f t="shared" si="140"/>
        <v>-0.6277758797403443</v>
      </c>
      <c r="R349" s="118">
        <f t="shared" si="141"/>
        <v>-0.49954042281101785</v>
      </c>
      <c r="S349" s="119"/>
      <c r="T349" s="53">
        <f>ROUND(P349,5)</f>
        <v>0.24898</v>
      </c>
      <c r="U349" s="102">
        <v>0.19513</v>
      </c>
      <c r="W349" s="6">
        <v>5389124</v>
      </c>
      <c r="X349" s="39">
        <v>0.09240959097148047</v>
      </c>
      <c r="Y349" s="39">
        <f t="shared" si="143"/>
        <v>0.09241</v>
      </c>
    </row>
    <row r="350" spans="1:25" ht="13.5" customHeight="1">
      <c r="A350" s="112">
        <v>19</v>
      </c>
      <c r="B350" s="112">
        <v>2</v>
      </c>
      <c r="C350" s="199" t="s">
        <v>319</v>
      </c>
      <c r="D350" s="205">
        <v>3967678</v>
      </c>
      <c r="E350" s="224">
        <v>253499</v>
      </c>
      <c r="F350" s="20" t="s">
        <v>319</v>
      </c>
      <c r="G350" s="113">
        <v>3602453</v>
      </c>
      <c r="H350" s="114">
        <v>0.0139</v>
      </c>
      <c r="I350" s="115">
        <v>0.01272</v>
      </c>
      <c r="J350" s="115">
        <v>0.06201</v>
      </c>
      <c r="K350" s="205">
        <v>3967678</v>
      </c>
      <c r="L350" s="205">
        <v>253499</v>
      </c>
      <c r="M350" s="130">
        <f t="shared" si="136"/>
        <v>4221177</v>
      </c>
      <c r="N350" s="115">
        <f t="shared" si="137"/>
        <v>0.01342</v>
      </c>
      <c r="O350" s="115">
        <f t="shared" si="138"/>
        <v>0.01366</v>
      </c>
      <c r="P350" s="115">
        <f t="shared" si="139"/>
        <v>0.06281</v>
      </c>
      <c r="Q350" s="117">
        <f t="shared" si="140"/>
        <v>7.389937106918243</v>
      </c>
      <c r="R350" s="118">
        <f t="shared" si="141"/>
        <v>1.2901144976616763</v>
      </c>
      <c r="S350" s="119"/>
      <c r="T350" s="53">
        <f>ROUND(P350,5)</f>
        <v>0.06281</v>
      </c>
      <c r="U350" s="102">
        <v>1.35175</v>
      </c>
      <c r="V350" s="159">
        <f>ROUND(G350*1.0586,0)</f>
        <v>3813557</v>
      </c>
      <c r="W350" s="6">
        <v>31367648</v>
      </c>
      <c r="X350" s="39">
        <v>0.5378743412505218</v>
      </c>
      <c r="Y350" s="39">
        <f t="shared" si="143"/>
        <v>0.53787</v>
      </c>
    </row>
    <row r="351" spans="1:25" ht="13.5" customHeight="1">
      <c r="A351" s="112">
        <v>19</v>
      </c>
      <c r="B351" s="112">
        <v>3</v>
      </c>
      <c r="F351" s="121" t="s">
        <v>301</v>
      </c>
      <c r="G351" s="113">
        <v>353064857</v>
      </c>
      <c r="H351" s="114">
        <v>1.36187</v>
      </c>
      <c r="I351" s="114">
        <v>1.3921999999999999</v>
      </c>
      <c r="J351" s="114">
        <v>2.1048899999999997</v>
      </c>
      <c r="K351" s="157">
        <f aca="true" t="shared" si="144" ref="K351:P351">SUM(K333:K350)</f>
        <v>231322715</v>
      </c>
      <c r="L351" s="157">
        <f t="shared" si="144"/>
        <v>188103841</v>
      </c>
      <c r="M351" s="160">
        <f t="shared" si="144"/>
        <v>419426556</v>
      </c>
      <c r="N351" s="161">
        <f t="shared" si="144"/>
        <v>1.33392</v>
      </c>
      <c r="O351" s="161">
        <f t="shared" si="144"/>
        <v>1.3479400000000001</v>
      </c>
      <c r="P351" s="162">
        <f t="shared" si="144"/>
        <v>2.0672699999999997</v>
      </c>
      <c r="Q351" s="117">
        <f t="shared" si="140"/>
        <v>-3.1791409280275684</v>
      </c>
      <c r="R351" s="118">
        <f t="shared" si="141"/>
        <v>-1.7872667930390662</v>
      </c>
      <c r="S351" s="119"/>
      <c r="T351" s="53">
        <f>ROUND(P351,5)</f>
        <v>2.06727</v>
      </c>
      <c r="U351" s="102">
        <v>0.08733</v>
      </c>
      <c r="W351" s="6">
        <v>2305847</v>
      </c>
      <c r="X351" s="39">
        <v>0.03953933479964746</v>
      </c>
      <c r="Y351" s="39">
        <f t="shared" si="143"/>
        <v>0.03954</v>
      </c>
    </row>
    <row r="352" spans="1:23" ht="13.5" customHeight="1">
      <c r="A352" s="39">
        <v>19</v>
      </c>
      <c r="B352" s="39">
        <v>3</v>
      </c>
      <c r="C352" s="37"/>
      <c r="D352" s="37"/>
      <c r="E352" s="37"/>
      <c r="F352" s="211"/>
      <c r="G352" s="37"/>
      <c r="H352" s="42"/>
      <c r="I352" s="42"/>
      <c r="J352" s="43"/>
      <c r="K352" s="129"/>
      <c r="L352" s="129"/>
      <c r="M352" s="130"/>
      <c r="N352" s="131"/>
      <c r="O352" s="131"/>
      <c r="P352" s="132"/>
      <c r="Q352" s="133"/>
      <c r="R352" s="134"/>
      <c r="S352" s="119"/>
      <c r="U352" s="102"/>
      <c r="W352" s="6"/>
    </row>
    <row r="353" spans="1:25" ht="13.5" customHeight="1">
      <c r="A353" s="39">
        <v>19</v>
      </c>
      <c r="B353" s="39">
        <v>3</v>
      </c>
      <c r="D353" s="204"/>
      <c r="E353" s="221"/>
      <c r="F353" s="135" t="s">
        <v>320</v>
      </c>
      <c r="G353" s="56"/>
      <c r="H353" s="61"/>
      <c r="I353" s="61"/>
      <c r="J353" s="62"/>
      <c r="K353" s="129"/>
      <c r="L353" s="129"/>
      <c r="M353" s="60"/>
      <c r="N353" s="136"/>
      <c r="O353" s="136"/>
      <c r="P353" s="137"/>
      <c r="Q353" s="138"/>
      <c r="R353" s="139"/>
      <c r="S353" s="119"/>
      <c r="T353" s="53">
        <f aca="true" t="shared" si="145" ref="T353:T358">ROUND(P353,5)</f>
        <v>0</v>
      </c>
      <c r="U353" s="102">
        <v>0.09868</v>
      </c>
      <c r="W353" s="6">
        <v>144303363</v>
      </c>
      <c r="X353" s="39">
        <v>2.4744308630937177</v>
      </c>
      <c r="Y353" s="39">
        <f aca="true" t="shared" si="146" ref="Y353:Y358">ROUND(X353,5)</f>
        <v>2.47443</v>
      </c>
    </row>
    <row r="354" spans="1:25" ht="13.5" customHeight="1">
      <c r="A354" s="112">
        <v>20</v>
      </c>
      <c r="B354" s="112">
        <v>2</v>
      </c>
      <c r="C354" s="199" t="s">
        <v>321</v>
      </c>
      <c r="D354" s="205">
        <v>4142518</v>
      </c>
      <c r="E354" s="224">
        <v>444480</v>
      </c>
      <c r="F354" s="13" t="s">
        <v>321</v>
      </c>
      <c r="G354" s="113">
        <v>3902080</v>
      </c>
      <c r="H354" s="114">
        <v>0.01505</v>
      </c>
      <c r="I354" s="115">
        <v>0.01487</v>
      </c>
      <c r="J354" s="115">
        <v>0.06383</v>
      </c>
      <c r="K354" s="205">
        <v>4142518</v>
      </c>
      <c r="L354" s="205">
        <v>444480</v>
      </c>
      <c r="M354" s="116">
        <f>K354+L354</f>
        <v>4586998</v>
      </c>
      <c r="N354" s="143">
        <f>ROUND(M354/$M$369*100,5)</f>
        <v>0.01459</v>
      </c>
      <c r="O354" s="115">
        <f>ROUND((H354+N354)/2,5)</f>
        <v>0.01482</v>
      </c>
      <c r="P354" s="115">
        <f>ROUND((O354*0.85)+$U$11,5)</f>
        <v>0.06379</v>
      </c>
      <c r="Q354" s="117">
        <f aca="true" t="shared" si="147" ref="Q354:R358">((O354/I354)-1)*100</f>
        <v>-0.336247478143914</v>
      </c>
      <c r="R354" s="118">
        <f t="shared" si="147"/>
        <v>-0.0626664577784708</v>
      </c>
      <c r="S354" s="119"/>
      <c r="T354" s="53">
        <f t="shared" si="145"/>
        <v>0.06379</v>
      </c>
      <c r="U354" s="102">
        <v>0.14257</v>
      </c>
      <c r="W354" s="6"/>
      <c r="Y354" s="39">
        <f t="shared" si="146"/>
        <v>0</v>
      </c>
    </row>
    <row r="355" spans="1:25" ht="13.5" customHeight="1">
      <c r="A355" s="112">
        <v>20</v>
      </c>
      <c r="B355" s="112">
        <v>2</v>
      </c>
      <c r="C355" s="199" t="s">
        <v>322</v>
      </c>
      <c r="D355" s="205">
        <v>12814726</v>
      </c>
      <c r="E355" s="224">
        <v>1288544</v>
      </c>
      <c r="F355" s="13" t="s">
        <v>322</v>
      </c>
      <c r="G355" s="113">
        <v>11805714</v>
      </c>
      <c r="H355" s="114">
        <v>0.04554</v>
      </c>
      <c r="I355" s="115">
        <v>0.04108</v>
      </c>
      <c r="J355" s="115">
        <v>0.08611</v>
      </c>
      <c r="K355" s="205">
        <v>12814726</v>
      </c>
      <c r="L355" s="205">
        <v>1288544</v>
      </c>
      <c r="M355" s="116">
        <f>K355+L355</f>
        <v>14103270</v>
      </c>
      <c r="N355" s="143">
        <f>ROUND(M355/$M$369*100,5)</f>
        <v>0.04485</v>
      </c>
      <c r="O355" s="115">
        <f>ROUND((H355+N355)/2,5)</f>
        <v>0.0452</v>
      </c>
      <c r="P355" s="115">
        <f>ROUND((O355*0.85)+$U$11,5)</f>
        <v>0.08961</v>
      </c>
      <c r="Q355" s="117">
        <f t="shared" si="147"/>
        <v>10.029211295034068</v>
      </c>
      <c r="R355" s="118">
        <f t="shared" si="147"/>
        <v>4.0645685750783755</v>
      </c>
      <c r="S355" s="119"/>
      <c r="T355" s="53">
        <f t="shared" si="145"/>
        <v>0.08961</v>
      </c>
      <c r="U355" s="102">
        <v>0.62522</v>
      </c>
      <c r="W355" s="6">
        <v>2093296</v>
      </c>
      <c r="X355" s="39">
        <v>0.03589463280901241</v>
      </c>
      <c r="Y355" s="39">
        <f t="shared" si="146"/>
        <v>0.03589</v>
      </c>
    </row>
    <row r="356" spans="1:25" ht="13.5" customHeight="1">
      <c r="A356" s="112">
        <v>20</v>
      </c>
      <c r="B356" s="112">
        <v>2</v>
      </c>
      <c r="C356" s="199" t="s">
        <v>323</v>
      </c>
      <c r="D356" s="205">
        <v>6157687</v>
      </c>
      <c r="E356" s="224">
        <v>757556</v>
      </c>
      <c r="F356" s="20" t="s">
        <v>323</v>
      </c>
      <c r="G356" s="113">
        <v>5680336</v>
      </c>
      <c r="H356" s="114">
        <v>0.02191</v>
      </c>
      <c r="I356" s="115">
        <v>0.02139</v>
      </c>
      <c r="J356" s="115">
        <v>0.06938</v>
      </c>
      <c r="K356" s="205">
        <v>6157687</v>
      </c>
      <c r="L356" s="205">
        <v>757556</v>
      </c>
      <c r="M356" s="116">
        <f>K356+L356</f>
        <v>6915243</v>
      </c>
      <c r="N356" s="143">
        <f>ROUND(M356/$M$369*100,5)</f>
        <v>0.02199</v>
      </c>
      <c r="O356" s="115">
        <f>ROUND((H356+N356)/2,5)</f>
        <v>0.02195</v>
      </c>
      <c r="P356" s="115">
        <f>ROUND((O356*0.85)+$U$11,5)</f>
        <v>0.06985</v>
      </c>
      <c r="Q356" s="117">
        <f t="shared" si="147"/>
        <v>2.618045815801784</v>
      </c>
      <c r="R356" s="118">
        <f t="shared" si="147"/>
        <v>0.6774286537907237</v>
      </c>
      <c r="S356" s="119"/>
      <c r="T356" s="53">
        <f t="shared" si="145"/>
        <v>0.06985</v>
      </c>
      <c r="U356" s="102">
        <v>0.10331</v>
      </c>
      <c r="W356" s="6">
        <v>70818859</v>
      </c>
      <c r="X356" s="39">
        <v>1.2143609598251865</v>
      </c>
      <c r="Y356" s="39">
        <f t="shared" si="146"/>
        <v>1.21436</v>
      </c>
    </row>
    <row r="357" spans="1:25" ht="13.5" customHeight="1">
      <c r="A357" s="112">
        <v>20</v>
      </c>
      <c r="B357" s="112">
        <v>2</v>
      </c>
      <c r="C357" s="199" t="s">
        <v>324</v>
      </c>
      <c r="D357" s="205">
        <v>22084321</v>
      </c>
      <c r="E357" s="224">
        <v>85262699</v>
      </c>
      <c r="F357" s="223" t="s">
        <v>324</v>
      </c>
      <c r="G357" s="164">
        <v>86595628</v>
      </c>
      <c r="H357" s="213">
        <v>0.33402</v>
      </c>
      <c r="I357" s="115">
        <v>0.34038</v>
      </c>
      <c r="J357" s="115">
        <v>0.34052</v>
      </c>
      <c r="K357" s="216">
        <v>22084321</v>
      </c>
      <c r="L357" s="216">
        <v>85262699</v>
      </c>
      <c r="M357" s="116">
        <f>K357+L357</f>
        <v>107347020</v>
      </c>
      <c r="N357" s="115">
        <f>ROUND(M357/$M$369*100,5)</f>
        <v>0.3414</v>
      </c>
      <c r="O357" s="115">
        <f>ROUND((H357+N357)/2,5)</f>
        <v>0.33771</v>
      </c>
      <c r="P357" s="115">
        <f>ROUND((O357*0.85)+$U$11,5)</f>
        <v>0.33825</v>
      </c>
      <c r="Q357" s="117">
        <f t="shared" si="147"/>
        <v>-0.7844174158293638</v>
      </c>
      <c r="R357" s="118">
        <f t="shared" si="147"/>
        <v>-0.666627510865736</v>
      </c>
      <c r="S357" s="119"/>
      <c r="T357" s="53">
        <f t="shared" si="145"/>
        <v>0.33825</v>
      </c>
      <c r="U357" s="102">
        <v>0.1074</v>
      </c>
      <c r="W357" s="6">
        <v>3731627</v>
      </c>
      <c r="X357" s="39">
        <v>0.0639877881318249</v>
      </c>
      <c r="Y357" s="39">
        <f t="shared" si="146"/>
        <v>0.06399</v>
      </c>
    </row>
    <row r="358" spans="1:25" ht="13.5" customHeight="1">
      <c r="A358" s="112">
        <v>20</v>
      </c>
      <c r="B358" s="112">
        <v>3</v>
      </c>
      <c r="C358" s="208"/>
      <c r="D358" s="204"/>
      <c r="E358" s="221"/>
      <c r="F358" s="151" t="s">
        <v>301</v>
      </c>
      <c r="G358" s="113">
        <v>107983758</v>
      </c>
      <c r="H358" s="122">
        <v>0.41652</v>
      </c>
      <c r="I358" s="122">
        <v>0.41772</v>
      </c>
      <c r="J358" s="122">
        <v>0.55984</v>
      </c>
      <c r="K358" s="152">
        <f aca="true" t="shared" si="148" ref="K358:P358">SUM(K354:K357)</f>
        <v>45199252</v>
      </c>
      <c r="L358" s="152">
        <f t="shared" si="148"/>
        <v>87753279</v>
      </c>
      <c r="M358" s="113">
        <f t="shared" si="148"/>
        <v>132952531</v>
      </c>
      <c r="N358" s="148">
        <f t="shared" si="148"/>
        <v>0.42283</v>
      </c>
      <c r="O358" s="148">
        <f t="shared" si="148"/>
        <v>0.41968</v>
      </c>
      <c r="P358" s="163">
        <f t="shared" si="148"/>
        <v>0.5615</v>
      </c>
      <c r="Q358" s="127">
        <f t="shared" si="147"/>
        <v>0.4692138274442259</v>
      </c>
      <c r="R358" s="127">
        <f t="shared" si="147"/>
        <v>0.29651328951127986</v>
      </c>
      <c r="S358" s="119"/>
      <c r="T358" s="53">
        <f t="shared" si="145"/>
        <v>0.5615</v>
      </c>
      <c r="U358" s="102">
        <v>0.33263</v>
      </c>
      <c r="W358" s="6">
        <v>10247566</v>
      </c>
      <c r="X358" s="39">
        <v>0.17571935299934652</v>
      </c>
      <c r="Y358" s="39">
        <f t="shared" si="146"/>
        <v>0.17572</v>
      </c>
    </row>
    <row r="359" spans="1:23" ht="13.5" customHeight="1">
      <c r="A359" s="39">
        <v>20</v>
      </c>
      <c r="B359" s="39">
        <v>3</v>
      </c>
      <c r="D359" s="206"/>
      <c r="E359" s="222"/>
      <c r="F359" s="225"/>
      <c r="G359" s="56"/>
      <c r="H359" s="57"/>
      <c r="I359" s="57"/>
      <c r="J359" s="8"/>
      <c r="K359" s="129"/>
      <c r="L359" s="129"/>
      <c r="M359" s="14"/>
      <c r="N359" s="15"/>
      <c r="O359" s="15"/>
      <c r="P359" s="16"/>
      <c r="Q359" s="17"/>
      <c r="R359" s="147"/>
      <c r="S359" s="119"/>
      <c r="U359" s="102"/>
      <c r="W359" s="6"/>
    </row>
    <row r="360" spans="1:25" ht="13.5" customHeight="1">
      <c r="A360" s="39">
        <v>20</v>
      </c>
      <c r="B360" s="39">
        <v>3</v>
      </c>
      <c r="D360" s="206"/>
      <c r="E360" s="222"/>
      <c r="F360" s="135" t="s">
        <v>325</v>
      </c>
      <c r="G360" s="56"/>
      <c r="H360" s="61"/>
      <c r="I360" s="61"/>
      <c r="J360" s="62"/>
      <c r="K360" s="129"/>
      <c r="L360" s="129"/>
      <c r="M360" s="60"/>
      <c r="N360" s="136"/>
      <c r="O360" s="136"/>
      <c r="P360" s="137"/>
      <c r="Q360" s="138"/>
      <c r="R360" s="139"/>
      <c r="S360" s="119"/>
      <c r="T360" s="53">
        <f aca="true" t="shared" si="149" ref="T360:T366">ROUND(P360,5)</f>
        <v>0</v>
      </c>
      <c r="U360" s="102">
        <v>0.10727</v>
      </c>
      <c r="W360" s="6">
        <v>18491545</v>
      </c>
      <c r="X360" s="39">
        <v>0.31708235139527774</v>
      </c>
      <c r="Y360" s="39">
        <f aca="true" t="shared" si="150" ref="Y360:Y389">ROUND(X360,5)</f>
        <v>0.31708</v>
      </c>
    </row>
    <row r="361" spans="1:25" ht="14.25" customHeight="1">
      <c r="A361" s="112">
        <v>21</v>
      </c>
      <c r="B361" s="112">
        <v>2</v>
      </c>
      <c r="C361" s="199" t="s">
        <v>326</v>
      </c>
      <c r="D361" s="205">
        <v>2415689</v>
      </c>
      <c r="E361" s="224">
        <v>645113</v>
      </c>
      <c r="F361" s="13" t="s">
        <v>326</v>
      </c>
      <c r="G361" s="113">
        <v>2920454</v>
      </c>
      <c r="H361" s="122">
        <v>0.01126</v>
      </c>
      <c r="I361" s="12">
        <v>0.02067</v>
      </c>
      <c r="J361" s="12">
        <v>0.06876</v>
      </c>
      <c r="K361" s="205">
        <v>2415689</v>
      </c>
      <c r="L361" s="205">
        <v>645113</v>
      </c>
      <c r="M361" s="155">
        <f aca="true" t="shared" si="151" ref="M361:M367">K361+L361</f>
        <v>3060802</v>
      </c>
      <c r="N361" s="12">
        <f>ROUND(M361/$M$369*100,5)</f>
        <v>0.00973</v>
      </c>
      <c r="O361" s="115">
        <f aca="true" t="shared" si="152" ref="O361:O367">ROUND((H361+N361)/2,5)</f>
        <v>0.0105</v>
      </c>
      <c r="P361" s="115">
        <f aca="true" t="shared" si="153" ref="P361:P367">ROUND((O361*0.85)+$U$11,5)</f>
        <v>0.06012</v>
      </c>
      <c r="Q361" s="127">
        <f aca="true" t="shared" si="154" ref="Q361:R368">((O361/I361)-1)*100</f>
        <v>-49.20174165457184</v>
      </c>
      <c r="R361" s="127">
        <f t="shared" si="154"/>
        <v>-12.565445026178013</v>
      </c>
      <c r="S361" s="119"/>
      <c r="T361" s="53">
        <f t="shared" si="149"/>
        <v>0.06012</v>
      </c>
      <c r="U361" s="102">
        <v>0.17557</v>
      </c>
      <c r="W361" s="6">
        <v>4366849</v>
      </c>
      <c r="X361" s="39">
        <v>0.07488020871744991</v>
      </c>
      <c r="Y361" s="39">
        <f t="shared" si="150"/>
        <v>0.07488</v>
      </c>
    </row>
    <row r="362" spans="1:25" ht="13.5" customHeight="1">
      <c r="A362" s="112">
        <v>21</v>
      </c>
      <c r="B362" s="112">
        <v>2</v>
      </c>
      <c r="C362" s="199" t="s">
        <v>327</v>
      </c>
      <c r="D362" s="205">
        <v>7878670</v>
      </c>
      <c r="E362" s="224">
        <v>1505642</v>
      </c>
      <c r="F362" s="13" t="s">
        <v>327</v>
      </c>
      <c r="G362" s="113">
        <v>7359781</v>
      </c>
      <c r="H362" s="122">
        <v>0.02839</v>
      </c>
      <c r="I362" s="12">
        <v>0.02568</v>
      </c>
      <c r="J362" s="12">
        <v>0.07302</v>
      </c>
      <c r="K362" s="205">
        <v>7878670</v>
      </c>
      <c r="L362" s="205">
        <v>1505642</v>
      </c>
      <c r="M362" s="155">
        <f t="shared" si="151"/>
        <v>9384312</v>
      </c>
      <c r="N362" s="12">
        <f aca="true" t="shared" si="155" ref="N362:N367">ROUND(M362/$M$369*100,5)</f>
        <v>0.02985</v>
      </c>
      <c r="O362" s="115">
        <f t="shared" si="152"/>
        <v>0.02912</v>
      </c>
      <c r="P362" s="115">
        <f t="shared" si="153"/>
        <v>0.07595</v>
      </c>
      <c r="Q362" s="127">
        <f t="shared" si="154"/>
        <v>13.395638629283479</v>
      </c>
      <c r="R362" s="127">
        <f t="shared" si="154"/>
        <v>4.0125992878663475</v>
      </c>
      <c r="S362" s="119"/>
      <c r="T362" s="53">
        <f t="shared" si="149"/>
        <v>0.07595</v>
      </c>
      <c r="U362" s="102">
        <v>0.13326</v>
      </c>
      <c r="W362" s="6">
        <v>8987991</v>
      </c>
      <c r="X362" s="39">
        <v>0.15412088717300768</v>
      </c>
      <c r="Y362" s="39">
        <f t="shared" si="150"/>
        <v>0.15412</v>
      </c>
    </row>
    <row r="363" spans="1:25" ht="13.5" customHeight="1">
      <c r="A363" s="112">
        <v>21</v>
      </c>
      <c r="B363" s="112">
        <v>2</v>
      </c>
      <c r="C363" s="199" t="s">
        <v>328</v>
      </c>
      <c r="D363" s="205">
        <v>66295771</v>
      </c>
      <c r="E363" s="224">
        <v>93873146</v>
      </c>
      <c r="F363" s="13" t="s">
        <v>328</v>
      </c>
      <c r="G363" s="113">
        <v>144475018</v>
      </c>
      <c r="H363" s="122">
        <v>0.55727</v>
      </c>
      <c r="I363" s="12">
        <v>0.51417</v>
      </c>
      <c r="J363" s="12">
        <v>0.48824</v>
      </c>
      <c r="K363" s="205">
        <v>66295771</v>
      </c>
      <c r="L363" s="205">
        <v>93873146</v>
      </c>
      <c r="M363" s="155">
        <f t="shared" si="151"/>
        <v>160168917</v>
      </c>
      <c r="N363" s="12">
        <f>ROUND(M363/$M$369*100,5)-0.00005</f>
        <v>0.50934</v>
      </c>
      <c r="O363" s="115">
        <f t="shared" si="152"/>
        <v>0.53331</v>
      </c>
      <c r="P363" s="115">
        <f t="shared" si="153"/>
        <v>0.50451</v>
      </c>
      <c r="Q363" s="127">
        <f t="shared" si="154"/>
        <v>3.7225042301184397</v>
      </c>
      <c r="R363" s="127">
        <f t="shared" si="154"/>
        <v>3.332377519252838</v>
      </c>
      <c r="S363" s="119"/>
      <c r="T363" s="53">
        <f t="shared" si="149"/>
        <v>0.50451</v>
      </c>
      <c r="U363" s="102">
        <v>0.12306</v>
      </c>
      <c r="W363" s="6">
        <v>24859331</v>
      </c>
      <c r="X363" s="39">
        <v>0.4262734740441386</v>
      </c>
      <c r="Y363" s="39">
        <f t="shared" si="150"/>
        <v>0.42627</v>
      </c>
    </row>
    <row r="364" spans="1:25" ht="13.5" customHeight="1">
      <c r="A364" s="112">
        <v>21</v>
      </c>
      <c r="B364" s="112">
        <v>2</v>
      </c>
      <c r="C364" s="199" t="s">
        <v>329</v>
      </c>
      <c r="D364" s="205">
        <v>1675419</v>
      </c>
      <c r="E364" s="224">
        <v>958081</v>
      </c>
      <c r="F364" s="13" t="s">
        <v>329</v>
      </c>
      <c r="G364" s="113">
        <v>2525442</v>
      </c>
      <c r="H364" s="122">
        <v>0.00974</v>
      </c>
      <c r="I364" s="12">
        <v>0.0093</v>
      </c>
      <c r="J364" s="12">
        <v>0.0591</v>
      </c>
      <c r="K364" s="205">
        <v>1675419</v>
      </c>
      <c r="L364" s="205">
        <v>958081</v>
      </c>
      <c r="M364" s="155">
        <f t="shared" si="151"/>
        <v>2633500</v>
      </c>
      <c r="N364" s="12">
        <f t="shared" si="155"/>
        <v>0.00838</v>
      </c>
      <c r="O364" s="115">
        <f t="shared" si="152"/>
        <v>0.00906</v>
      </c>
      <c r="P364" s="115">
        <f>ROUND((O364*0.85)+$U$11,5)</f>
        <v>0.0589</v>
      </c>
      <c r="Q364" s="127">
        <f t="shared" si="154"/>
        <v>-2.580645161290307</v>
      </c>
      <c r="R364" s="127">
        <f t="shared" si="154"/>
        <v>-0.33840947546530664</v>
      </c>
      <c r="S364" s="119"/>
      <c r="T364" s="53">
        <f t="shared" si="149"/>
        <v>0.0589</v>
      </c>
      <c r="U364" s="102">
        <v>0.14312</v>
      </c>
      <c r="W364" s="6"/>
      <c r="Y364" s="39">
        <f t="shared" si="150"/>
        <v>0</v>
      </c>
    </row>
    <row r="365" spans="1:25" ht="13.5" customHeight="1">
      <c r="A365" s="112">
        <v>21</v>
      </c>
      <c r="B365" s="112">
        <v>2</v>
      </c>
      <c r="C365" s="199" t="s">
        <v>330</v>
      </c>
      <c r="D365" s="205">
        <v>7329313</v>
      </c>
      <c r="E365" s="224">
        <v>30056084</v>
      </c>
      <c r="F365" s="13" t="s">
        <v>330</v>
      </c>
      <c r="G365" s="164">
        <v>38855509</v>
      </c>
      <c r="H365" s="122">
        <v>0.14987</v>
      </c>
      <c r="I365" s="12">
        <v>0.16179</v>
      </c>
      <c r="J365" s="12">
        <v>0.18872</v>
      </c>
      <c r="K365" s="205">
        <v>7329313</v>
      </c>
      <c r="L365" s="205">
        <v>30056084</v>
      </c>
      <c r="M365" s="155">
        <f t="shared" si="151"/>
        <v>37385397</v>
      </c>
      <c r="N365" s="12">
        <f t="shared" si="155"/>
        <v>0.1189</v>
      </c>
      <c r="O365" s="115">
        <f t="shared" si="152"/>
        <v>0.13439</v>
      </c>
      <c r="P365" s="115">
        <f t="shared" si="153"/>
        <v>0.16543</v>
      </c>
      <c r="Q365" s="118">
        <f t="shared" si="154"/>
        <v>-16.935533716546125</v>
      </c>
      <c r="R365" s="118">
        <f t="shared" si="154"/>
        <v>-12.3410343365833</v>
      </c>
      <c r="S365" s="119"/>
      <c r="T365" s="53">
        <f t="shared" si="149"/>
        <v>0.16543</v>
      </c>
      <c r="U365" s="102">
        <v>0.07566</v>
      </c>
      <c r="W365" s="6">
        <v>9677670</v>
      </c>
      <c r="X365" s="39">
        <v>0.16594710499460902</v>
      </c>
      <c r="Y365" s="39">
        <f t="shared" si="150"/>
        <v>0.16595</v>
      </c>
    </row>
    <row r="366" spans="1:25" ht="13.5" customHeight="1">
      <c r="A366" s="112">
        <v>21</v>
      </c>
      <c r="B366" s="112">
        <v>2</v>
      </c>
      <c r="C366" s="199" t="s">
        <v>331</v>
      </c>
      <c r="D366" s="205">
        <v>6397713</v>
      </c>
      <c r="E366" s="224">
        <v>3514231</v>
      </c>
      <c r="F366" s="13" t="s">
        <v>331</v>
      </c>
      <c r="G366" s="113">
        <v>8630663</v>
      </c>
      <c r="H366" s="122">
        <v>0.03329</v>
      </c>
      <c r="I366" s="12">
        <v>0.0302</v>
      </c>
      <c r="J366" s="12">
        <v>0.07686</v>
      </c>
      <c r="K366" s="205">
        <v>6397713</v>
      </c>
      <c r="L366" s="205">
        <v>3514231</v>
      </c>
      <c r="M366" s="155">
        <f t="shared" si="151"/>
        <v>9911944</v>
      </c>
      <c r="N366" s="12">
        <f t="shared" si="155"/>
        <v>0.03152</v>
      </c>
      <c r="O366" s="115">
        <f t="shared" si="152"/>
        <v>0.03241</v>
      </c>
      <c r="P366" s="115">
        <f t="shared" si="153"/>
        <v>0.07874</v>
      </c>
      <c r="Q366" s="127">
        <f t="shared" si="154"/>
        <v>7.317880794701992</v>
      </c>
      <c r="R366" s="127">
        <f t="shared" si="154"/>
        <v>2.446005724694267</v>
      </c>
      <c r="S366" s="119"/>
      <c r="T366" s="53">
        <f t="shared" si="149"/>
        <v>0.07874</v>
      </c>
      <c r="U366" s="102">
        <v>0.10894</v>
      </c>
      <c r="W366" s="6"/>
      <c r="Y366" s="39">
        <f t="shared" si="150"/>
        <v>0</v>
      </c>
    </row>
    <row r="367" spans="1:25" ht="13.5" customHeight="1">
      <c r="A367" s="112">
        <v>21</v>
      </c>
      <c r="B367" s="112">
        <v>2</v>
      </c>
      <c r="C367" s="199" t="s">
        <v>332</v>
      </c>
      <c r="D367" s="205">
        <v>6488724</v>
      </c>
      <c r="E367" s="224">
        <v>2223352</v>
      </c>
      <c r="F367" s="13" t="s">
        <v>332</v>
      </c>
      <c r="G367" s="113">
        <v>6776178</v>
      </c>
      <c r="H367" s="122">
        <v>0.02614</v>
      </c>
      <c r="I367" s="12">
        <v>0.02679</v>
      </c>
      <c r="J367" s="12">
        <v>0.07397</v>
      </c>
      <c r="K367" s="205">
        <v>6488724</v>
      </c>
      <c r="L367" s="205">
        <v>2223352</v>
      </c>
      <c r="M367" s="155">
        <f t="shared" si="151"/>
        <v>8712076</v>
      </c>
      <c r="N367" s="12">
        <f t="shared" si="155"/>
        <v>0.02771</v>
      </c>
      <c r="O367" s="115">
        <f t="shared" si="152"/>
        <v>0.02693</v>
      </c>
      <c r="P367" s="115">
        <f t="shared" si="153"/>
        <v>0.07409</v>
      </c>
      <c r="Q367" s="127">
        <f t="shared" si="154"/>
        <v>0.5225830533781117</v>
      </c>
      <c r="R367" s="127">
        <f t="shared" si="154"/>
        <v>0.16222793024200932</v>
      </c>
      <c r="S367" s="119"/>
      <c r="U367" s="102"/>
      <c r="W367" s="6">
        <v>6378913</v>
      </c>
      <c r="X367" s="39">
        <v>0.10938192202900868</v>
      </c>
      <c r="Y367" s="39">
        <f t="shared" si="150"/>
        <v>0.10938</v>
      </c>
    </row>
    <row r="368" spans="1:25" ht="13.5" customHeight="1">
      <c r="A368" s="112">
        <v>21</v>
      </c>
      <c r="B368" s="112">
        <v>3</v>
      </c>
      <c r="C368" s="201"/>
      <c r="D368" s="208"/>
      <c r="E368" s="208"/>
      <c r="F368" s="121" t="s">
        <v>301</v>
      </c>
      <c r="G368" s="113">
        <v>211543045</v>
      </c>
      <c r="H368" s="122">
        <v>0.81596</v>
      </c>
      <c r="I368" s="122">
        <v>0.7886</v>
      </c>
      <c r="J368" s="122">
        <v>1.0286700000000002</v>
      </c>
      <c r="K368" s="152">
        <f aca="true" t="shared" si="156" ref="K368:P368">SUM(K361:K367)</f>
        <v>98481299</v>
      </c>
      <c r="L368" s="152">
        <f>SUM(L361:L367)</f>
        <v>132775649</v>
      </c>
      <c r="M368" s="165">
        <f t="shared" si="156"/>
        <v>231256948</v>
      </c>
      <c r="N368" s="12">
        <f t="shared" si="156"/>
        <v>0.7354300000000001</v>
      </c>
      <c r="O368" s="115">
        <f>SUM(O361:O367)</f>
        <v>0.77572</v>
      </c>
      <c r="P368" s="12">
        <f t="shared" si="156"/>
        <v>1.01774</v>
      </c>
      <c r="Q368" s="127">
        <f t="shared" si="154"/>
        <v>-1.6332741567334552</v>
      </c>
      <c r="R368" s="127">
        <f t="shared" si="154"/>
        <v>-1.0625370624204211</v>
      </c>
      <c r="S368" s="119"/>
      <c r="T368" s="53">
        <f>ROUND(P368,5)</f>
        <v>1.01774</v>
      </c>
      <c r="U368" s="102">
        <v>0.13517</v>
      </c>
      <c r="W368" s="6">
        <v>12830218</v>
      </c>
      <c r="X368" s="39">
        <v>0.22000518033263405</v>
      </c>
      <c r="Y368" s="39">
        <f t="shared" si="150"/>
        <v>0.22001</v>
      </c>
    </row>
    <row r="369" spans="1:85" s="38" customFormat="1" ht="25.5" customHeight="1">
      <c r="A369" s="166">
        <v>25</v>
      </c>
      <c r="B369" s="112">
        <v>2</v>
      </c>
      <c r="C369" s="201"/>
      <c r="D369" s="201"/>
      <c r="E369" s="201"/>
      <c r="F369" s="167" t="s">
        <v>333</v>
      </c>
      <c r="G369" s="168">
        <v>25925362763</v>
      </c>
      <c r="H369" s="169">
        <v>100</v>
      </c>
      <c r="I369" s="169">
        <v>100</v>
      </c>
      <c r="J369" s="169">
        <v>100</v>
      </c>
      <c r="K369" s="170">
        <f>SUM(K368,K358,K351,K330,K311,K293,K286,K276,K262,K252,K231,K206,K187,K171,K140,K119,K98,K85,K64,K41,K29)</f>
        <v>4651786350</v>
      </c>
      <c r="L369" s="170">
        <f>SUM(L368,L358,L351,L330,L311,L293,L286,L276,L262,L252,L231,L206,L187,L171,L140,L119,L98,L85,L64,L41,L29)</f>
        <v>26791243027</v>
      </c>
      <c r="M369" s="168">
        <f>L369+K369</f>
        <v>31443029377</v>
      </c>
      <c r="N369" s="171">
        <v>100</v>
      </c>
      <c r="O369" s="171">
        <v>100</v>
      </c>
      <c r="P369" s="171">
        <f>SUM(P368,P358,P351,P330,P311,P293,P286,P276,P262,P252,P231,P206,P187,P171,P140,P119,P98,P85,P64,P41,P29)</f>
        <v>100.00000000000001</v>
      </c>
      <c r="Q369" s="172"/>
      <c r="R369" s="173"/>
      <c r="S369" s="119"/>
      <c r="T369" s="53"/>
      <c r="U369" s="102"/>
      <c r="V369" s="52"/>
      <c r="W369" s="174">
        <v>5831779952</v>
      </c>
      <c r="X369" s="52">
        <v>100</v>
      </c>
      <c r="Y369" s="39">
        <f t="shared" si="150"/>
        <v>100</v>
      </c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175"/>
      <c r="BR369" s="175"/>
      <c r="BS369" s="175"/>
      <c r="BT369" s="175"/>
      <c r="BU369" s="175"/>
      <c r="BV369" s="175"/>
      <c r="BW369" s="175"/>
      <c r="BX369" s="175"/>
      <c r="BY369" s="175"/>
      <c r="BZ369" s="175"/>
      <c r="CA369" s="175"/>
      <c r="CB369" s="175"/>
      <c r="CC369" s="175"/>
      <c r="CD369" s="175"/>
      <c r="CE369" s="175"/>
      <c r="CF369" s="175"/>
      <c r="CG369" s="175"/>
    </row>
    <row r="370" spans="1:85" s="38" customFormat="1" ht="15" customHeight="1">
      <c r="A370" s="166">
        <v>26</v>
      </c>
      <c r="B370" s="112">
        <v>0</v>
      </c>
      <c r="C370" s="201"/>
      <c r="D370" s="201"/>
      <c r="E370" s="201"/>
      <c r="F370" s="167"/>
      <c r="G370" s="176"/>
      <c r="H370" s="177"/>
      <c r="I370" s="178"/>
      <c r="J370" s="178"/>
      <c r="K370" s="179"/>
      <c r="L370" s="179"/>
      <c r="M370" s="180"/>
      <c r="N370" s="178"/>
      <c r="O370" s="178"/>
      <c r="P370" s="178"/>
      <c r="Q370" s="181"/>
      <c r="R370" s="182"/>
      <c r="S370" s="119"/>
      <c r="T370" s="53"/>
      <c r="U370" s="102"/>
      <c r="V370" s="52"/>
      <c r="W370" s="174"/>
      <c r="X370" s="52"/>
      <c r="Y370" s="39">
        <f t="shared" si="150"/>
        <v>0</v>
      </c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  <c r="BN370" s="175"/>
      <c r="BO370" s="175"/>
      <c r="BP370" s="175"/>
      <c r="BQ370" s="175"/>
      <c r="BR370" s="175"/>
      <c r="BS370" s="175"/>
      <c r="BT370" s="175"/>
      <c r="BU370" s="175"/>
      <c r="BV370" s="175"/>
      <c r="BW370" s="175"/>
      <c r="BX370" s="175"/>
      <c r="BY370" s="175"/>
      <c r="BZ370" s="175"/>
      <c r="CA370" s="175"/>
      <c r="CB370" s="175"/>
      <c r="CC370" s="175"/>
      <c r="CD370" s="175"/>
      <c r="CE370" s="175"/>
      <c r="CF370" s="175"/>
      <c r="CG370" s="175"/>
    </row>
    <row r="371" spans="1:25" ht="15" customHeight="1">
      <c r="A371" s="166">
        <v>26</v>
      </c>
      <c r="B371" s="39">
        <f aca="true" t="shared" si="157" ref="B371:B389">B370+1</f>
        <v>1</v>
      </c>
      <c r="D371" s="209"/>
      <c r="E371" s="209"/>
      <c r="F371" s="13" t="s">
        <v>334</v>
      </c>
      <c r="G371" s="113">
        <v>3731249510</v>
      </c>
      <c r="H371" s="122">
        <v>14.3923</v>
      </c>
      <c r="I371" s="122">
        <v>14.778230000000002</v>
      </c>
      <c r="J371" s="114">
        <v>13.27814</v>
      </c>
      <c r="K371" s="123">
        <f>SUM(K29)</f>
        <v>64954948</v>
      </c>
      <c r="L371" s="123">
        <f>SUM(L29)</f>
        <v>4231530527</v>
      </c>
      <c r="M371" s="124">
        <f>SUM(K371:L371)</f>
        <v>4296485475</v>
      </c>
      <c r="N371" s="125">
        <f>SUM(N29)</f>
        <v>13.66435</v>
      </c>
      <c r="O371" s="125">
        <f>SUM(O29)</f>
        <v>14.028350000000001</v>
      </c>
      <c r="P371" s="125">
        <f>SUM(P29)</f>
        <v>12.640780000000003</v>
      </c>
      <c r="Q371" s="127">
        <f>SUM(Q29)</f>
        <v>-5.074220661066997</v>
      </c>
      <c r="R371" s="127">
        <f>SUM(R29)</f>
        <v>-4.800069889306768</v>
      </c>
      <c r="W371" s="6">
        <v>2390673589</v>
      </c>
      <c r="X371" s="39">
        <v>40.993892236625314</v>
      </c>
      <c r="Y371" s="39">
        <f t="shared" si="150"/>
        <v>40.99389</v>
      </c>
    </row>
    <row r="372" spans="1:25" ht="15" customHeight="1">
      <c r="A372" s="166">
        <v>26</v>
      </c>
      <c r="B372" s="39">
        <f t="shared" si="157"/>
        <v>2</v>
      </c>
      <c r="D372" s="209"/>
      <c r="E372" s="209"/>
      <c r="F372" s="13" t="s">
        <v>335</v>
      </c>
      <c r="G372" s="113">
        <v>4430335585</v>
      </c>
      <c r="H372" s="122">
        <v>17.08881</v>
      </c>
      <c r="I372" s="122">
        <v>17.16562</v>
      </c>
      <c r="J372" s="114">
        <v>15.051540000000001</v>
      </c>
      <c r="K372" s="123">
        <f>SUM(K41)</f>
        <v>69420005</v>
      </c>
      <c r="L372" s="123">
        <f>SUM(L41)</f>
        <v>4969962902</v>
      </c>
      <c r="M372" s="124">
        <f aca="true" t="shared" si="158" ref="M372:M391">SUM(K372:L372)</f>
        <v>5039382907</v>
      </c>
      <c r="N372" s="125">
        <f>SUM(N41)</f>
        <v>16.02702</v>
      </c>
      <c r="O372" s="125">
        <f>SUM(O41)</f>
        <v>16.557930000000002</v>
      </c>
      <c r="P372" s="125">
        <f>SUM(P41)</f>
        <v>14.534790000000001</v>
      </c>
      <c r="Q372" s="127">
        <f>SUM(Q41)</f>
        <v>-3.5401575940746555</v>
      </c>
      <c r="R372" s="127">
        <f>SUM(R41)</f>
        <v>-3.433203512730254</v>
      </c>
      <c r="W372" s="6">
        <v>2682797840</v>
      </c>
      <c r="X372" s="39">
        <v>46.00307045330025</v>
      </c>
      <c r="Y372" s="39">
        <f t="shared" si="150"/>
        <v>46.00307</v>
      </c>
    </row>
    <row r="373" spans="1:25" ht="15" customHeight="1">
      <c r="A373" s="166">
        <v>26</v>
      </c>
      <c r="B373" s="39">
        <f>B370+1</f>
        <v>1</v>
      </c>
      <c r="D373" s="209"/>
      <c r="E373" s="209"/>
      <c r="F373" s="13" t="s">
        <v>338</v>
      </c>
      <c r="G373" s="113">
        <v>1579688655</v>
      </c>
      <c r="H373" s="122">
        <v>6.093209999999999</v>
      </c>
      <c r="I373" s="122">
        <v>5.871720000000001</v>
      </c>
      <c r="J373" s="114">
        <v>5.50291</v>
      </c>
      <c r="K373" s="123">
        <f>SUM(K98)</f>
        <v>116889247</v>
      </c>
      <c r="L373" s="123">
        <f>SUM(L98)</f>
        <v>1630513523</v>
      </c>
      <c r="M373" s="124">
        <f t="shared" si="158"/>
        <v>1747402770</v>
      </c>
      <c r="N373" s="125">
        <f>SUM(N98)</f>
        <v>5.557359999999999</v>
      </c>
      <c r="O373" s="125">
        <f>SUM(O98)</f>
        <v>5.8253200000000005</v>
      </c>
      <c r="P373" s="125">
        <f>SUM(P98)</f>
        <v>5.46345</v>
      </c>
      <c r="Q373" s="127">
        <f>SUM(Q98)</f>
        <v>-0.7902284168863627</v>
      </c>
      <c r="R373" s="127">
        <f>SUM(R98)</f>
        <v>-0.7170751475128578</v>
      </c>
      <c r="W373" s="6">
        <v>54159952</v>
      </c>
      <c r="X373" s="39">
        <v>0.928703628150886</v>
      </c>
      <c r="Y373" s="39">
        <f t="shared" si="150"/>
        <v>0.9287</v>
      </c>
    </row>
    <row r="374" spans="1:25" ht="15" customHeight="1">
      <c r="A374" s="166">
        <v>26</v>
      </c>
      <c r="B374" s="39">
        <f>B370+1</f>
        <v>1</v>
      </c>
      <c r="C374" s="36"/>
      <c r="D374" s="209"/>
      <c r="E374" s="209"/>
      <c r="F374" s="13" t="s">
        <v>336</v>
      </c>
      <c r="G374" s="113">
        <v>1091642046</v>
      </c>
      <c r="H374" s="122">
        <v>4.210709999999999</v>
      </c>
      <c r="I374" s="122">
        <v>4.219229999999999</v>
      </c>
      <c r="J374" s="114">
        <v>4.610240000000001</v>
      </c>
      <c r="K374" s="123">
        <f>SUM(K64)</f>
        <v>482736034</v>
      </c>
      <c r="L374" s="123">
        <f>SUM(L64)</f>
        <v>867447043</v>
      </c>
      <c r="M374" s="124">
        <f t="shared" si="158"/>
        <v>1350183077</v>
      </c>
      <c r="N374" s="125">
        <f>SUM(N64)</f>
        <v>4.294080000000001</v>
      </c>
      <c r="O374" s="125">
        <f>SUM(O64)</f>
        <v>4.25244</v>
      </c>
      <c r="P374" s="125">
        <f>SUM(P64)</f>
        <v>4.63849</v>
      </c>
      <c r="Q374" s="127">
        <f>SUM(Q64)</f>
        <v>0.7871104443228027</v>
      </c>
      <c r="R374" s="127">
        <f>SUM(R64)</f>
        <v>0.6127663635732361</v>
      </c>
      <c r="W374" s="6">
        <v>55321976</v>
      </c>
      <c r="X374" s="39">
        <v>0.9486293456773419</v>
      </c>
      <c r="Y374" s="39">
        <f t="shared" si="150"/>
        <v>0.94863</v>
      </c>
    </row>
    <row r="375" spans="1:25" ht="15" customHeight="1">
      <c r="A375" s="166">
        <v>26</v>
      </c>
      <c r="B375" s="39">
        <f t="shared" si="157"/>
        <v>2</v>
      </c>
      <c r="D375" s="209"/>
      <c r="E375" s="209"/>
      <c r="F375" s="13" t="s">
        <v>339</v>
      </c>
      <c r="G375" s="113">
        <v>1445562136</v>
      </c>
      <c r="H375" s="122">
        <v>5.57584</v>
      </c>
      <c r="I375" s="122">
        <v>5.70932</v>
      </c>
      <c r="J375" s="114">
        <v>5.774430000000001</v>
      </c>
      <c r="K375" s="123">
        <f>SUM(K119)</f>
        <v>395975465</v>
      </c>
      <c r="L375" s="123">
        <f>SUM(L119)</f>
        <v>1297427016</v>
      </c>
      <c r="M375" s="124">
        <f t="shared" si="158"/>
        <v>1693402481</v>
      </c>
      <c r="N375" s="125">
        <f>SUM(N119)</f>
        <v>5.38564</v>
      </c>
      <c r="O375" s="125">
        <f>SUM(O119)</f>
        <v>5.480789999999999</v>
      </c>
      <c r="P375" s="125">
        <f>SUM(P119)</f>
        <v>5.580139999999998</v>
      </c>
      <c r="Q375" s="127">
        <f>SUM(Q119)</f>
        <v>-4.002753392698278</v>
      </c>
      <c r="R375" s="127">
        <f>SUM(R119)</f>
        <v>-3.3646611007493776</v>
      </c>
      <c r="W375" s="6">
        <v>4020404</v>
      </c>
      <c r="X375" s="39">
        <v>0.06893956961838399</v>
      </c>
      <c r="Y375" s="39">
        <f t="shared" si="150"/>
        <v>0.06894</v>
      </c>
    </row>
    <row r="376" spans="1:25" ht="15" customHeight="1">
      <c r="A376" s="166">
        <v>26</v>
      </c>
      <c r="B376" s="39">
        <f t="shared" si="157"/>
        <v>3</v>
      </c>
      <c r="D376" s="209"/>
      <c r="E376" s="209"/>
      <c r="F376" s="13" t="s">
        <v>341</v>
      </c>
      <c r="G376" s="113">
        <v>822409967</v>
      </c>
      <c r="H376" s="122">
        <v>3.1722100000000006</v>
      </c>
      <c r="I376" s="122">
        <v>3.1361899999999996</v>
      </c>
      <c r="J376" s="114">
        <v>4.099179999999999</v>
      </c>
      <c r="K376" s="123">
        <f>SUM(K171)</f>
        <v>277078248</v>
      </c>
      <c r="L376" s="123">
        <f>SUM(L171)</f>
        <v>694416851</v>
      </c>
      <c r="M376" s="124">
        <f t="shared" si="158"/>
        <v>971495099</v>
      </c>
      <c r="N376" s="125">
        <f>SUM(N171)</f>
        <v>3.08971</v>
      </c>
      <c r="O376" s="125">
        <f>SUM(O171)</f>
        <v>3.1310299999999995</v>
      </c>
      <c r="P376" s="125">
        <f>SUM(P171)</f>
        <v>4.09483</v>
      </c>
      <c r="Q376" s="127">
        <f>SUM(Q171)</f>
        <v>-0.1645308479397034</v>
      </c>
      <c r="R376" s="127">
        <f>SUM(R171)</f>
        <v>-0.1061187847325229</v>
      </c>
      <c r="W376" s="6">
        <v>2311022</v>
      </c>
      <c r="X376" s="39">
        <v>0.0396280727157313</v>
      </c>
      <c r="Y376" s="39">
        <f t="shared" si="150"/>
        <v>0.03963</v>
      </c>
    </row>
    <row r="377" spans="1:25" ht="15" customHeight="1">
      <c r="A377" s="166">
        <v>26</v>
      </c>
      <c r="B377" s="39">
        <f t="shared" si="157"/>
        <v>4</v>
      </c>
      <c r="D377" s="209"/>
      <c r="E377" s="209"/>
      <c r="F377" s="13" t="s">
        <v>337</v>
      </c>
      <c r="G377" s="113">
        <v>1090747079</v>
      </c>
      <c r="H377" s="122">
        <v>4.20726</v>
      </c>
      <c r="I377" s="122">
        <v>4.10637</v>
      </c>
      <c r="J377" s="114">
        <v>4.411919999999999</v>
      </c>
      <c r="K377" s="123">
        <f>SUM(K85)</f>
        <v>173822948</v>
      </c>
      <c r="L377" s="123">
        <f>SUM(L85)</f>
        <v>1290880485</v>
      </c>
      <c r="M377" s="124">
        <f t="shared" si="158"/>
        <v>1464703433</v>
      </c>
      <c r="N377" s="125">
        <f>SUM(N85)</f>
        <v>4.65826</v>
      </c>
      <c r="O377" s="125">
        <f>SUM(O85)</f>
        <v>4.43282</v>
      </c>
      <c r="P377" s="125">
        <f>SUM(P85)</f>
        <v>4.6893400000000005</v>
      </c>
      <c r="Q377" s="127">
        <f>SUM(Q85)</f>
        <v>7.949843779298993</v>
      </c>
      <c r="R377" s="127">
        <f>SUM(R85)</f>
        <v>6.28796533028706</v>
      </c>
      <c r="W377" s="6">
        <v>376693613</v>
      </c>
      <c r="X377" s="39">
        <v>6.459324873374441</v>
      </c>
      <c r="Y377" s="39">
        <f t="shared" si="150"/>
        <v>6.45932</v>
      </c>
    </row>
    <row r="378" spans="1:25" ht="15" customHeight="1">
      <c r="A378" s="166">
        <v>26</v>
      </c>
      <c r="B378" s="39">
        <f t="shared" si="157"/>
        <v>5</v>
      </c>
      <c r="D378" s="209"/>
      <c r="E378" s="209"/>
      <c r="F378" s="13" t="s">
        <v>340</v>
      </c>
      <c r="G378" s="113">
        <v>1109582300</v>
      </c>
      <c r="H378" s="122">
        <v>4.279929999999999</v>
      </c>
      <c r="I378" s="122">
        <v>4.3031</v>
      </c>
      <c r="J378" s="114">
        <v>4.579129999999999</v>
      </c>
      <c r="K378" s="123">
        <f>SUM(K140)</f>
        <v>192528129</v>
      </c>
      <c r="L378" s="123">
        <f>SUM(L140)</f>
        <v>1092339627</v>
      </c>
      <c r="M378" s="124">
        <f t="shared" si="158"/>
        <v>1284867756</v>
      </c>
      <c r="N378" s="125">
        <f>SUM(N140)</f>
        <v>4.086320000000001</v>
      </c>
      <c r="O378" s="125">
        <f>SUM(O140)</f>
        <v>4.18317</v>
      </c>
      <c r="P378" s="125">
        <f>SUM(P140)</f>
        <v>4.4772</v>
      </c>
      <c r="Q378" s="127">
        <f>SUM(Q140)</f>
        <v>-2.7870604912737407</v>
      </c>
      <c r="R378" s="127">
        <f>SUM(R140)</f>
        <v>-2.2259686883752905</v>
      </c>
      <c r="W378" s="6">
        <v>15013879</v>
      </c>
      <c r="X378" s="39">
        <v>0.2574493400569926</v>
      </c>
      <c r="Y378" s="39">
        <f t="shared" si="150"/>
        <v>0.25745</v>
      </c>
    </row>
    <row r="379" spans="1:25" ht="15" customHeight="1">
      <c r="A379" s="166">
        <v>26</v>
      </c>
      <c r="B379" s="39">
        <f t="shared" si="157"/>
        <v>6</v>
      </c>
      <c r="D379" s="209"/>
      <c r="E379" s="209"/>
      <c r="F379" s="13" t="s">
        <v>342</v>
      </c>
      <c r="G379" s="113">
        <v>846556233</v>
      </c>
      <c r="H379" s="122">
        <v>3.2653700000000003</v>
      </c>
      <c r="I379" s="122">
        <v>3.3610800000000003</v>
      </c>
      <c r="J379" s="114">
        <v>3.52245</v>
      </c>
      <c r="K379" s="123">
        <f>SUM(K187)</f>
        <v>341155701</v>
      </c>
      <c r="L379" s="123">
        <f>SUM(L187)</f>
        <v>847485957</v>
      </c>
      <c r="M379" s="124">
        <f t="shared" si="158"/>
        <v>1188641658</v>
      </c>
      <c r="N379" s="125">
        <f>SUM(N187)</f>
        <v>3.7803100000000005</v>
      </c>
      <c r="O379" s="125">
        <f>SUM(O187)</f>
        <v>3.52287</v>
      </c>
      <c r="P379" s="125">
        <f>SUM(P187)</f>
        <v>3.65997</v>
      </c>
      <c r="Q379" s="127">
        <f>SUM(Q187)</f>
        <v>4.813631332785895</v>
      </c>
      <c r="R379" s="127">
        <f>SUM(R187)</f>
        <v>3.904100838904734</v>
      </c>
      <c r="W379" s="6">
        <v>4901198</v>
      </c>
      <c r="X379" s="39">
        <v>0.08404291726266423</v>
      </c>
      <c r="Y379" s="39">
        <f t="shared" si="150"/>
        <v>0.08404</v>
      </c>
    </row>
    <row r="380" spans="1:25" ht="15" customHeight="1">
      <c r="A380" s="166">
        <v>26</v>
      </c>
      <c r="B380" s="39">
        <f>B379+1</f>
        <v>7</v>
      </c>
      <c r="D380" s="209"/>
      <c r="E380" s="209"/>
      <c r="F380" s="13" t="s">
        <v>343</v>
      </c>
      <c r="G380" s="113">
        <v>983742275</v>
      </c>
      <c r="H380" s="122">
        <v>3.794520000000001</v>
      </c>
      <c r="I380" s="122">
        <v>3.75558</v>
      </c>
      <c r="J380" s="114">
        <v>4.01137</v>
      </c>
      <c r="K380" s="123">
        <f>SUM(K206)</f>
        <v>607530903</v>
      </c>
      <c r="L380" s="123">
        <f>SUM(L206)</f>
        <v>939082267</v>
      </c>
      <c r="M380" s="124">
        <f t="shared" si="158"/>
        <v>1546613170</v>
      </c>
      <c r="N380" s="125">
        <f>SUM(N206)</f>
        <v>4.918789999999999</v>
      </c>
      <c r="O380" s="125">
        <f>SUM(O206)</f>
        <v>4.35671</v>
      </c>
      <c r="P380" s="125">
        <f>SUM(P206)</f>
        <v>4.52224</v>
      </c>
      <c r="Q380" s="127">
        <f>SUM(Q206)</f>
        <v>16.006315935221703</v>
      </c>
      <c r="R380" s="127">
        <f>SUM(R206)</f>
        <v>12.735549201395035</v>
      </c>
      <c r="W380" s="6">
        <v>2064827</v>
      </c>
      <c r="X380" s="39">
        <v>0.03540646281229919</v>
      </c>
      <c r="Y380" s="39">
        <f t="shared" si="150"/>
        <v>0.03541</v>
      </c>
    </row>
    <row r="381" spans="1:25" ht="15" customHeight="1">
      <c r="A381" s="166">
        <v>26</v>
      </c>
      <c r="B381" s="39">
        <f t="shared" si="157"/>
        <v>8</v>
      </c>
      <c r="D381" s="209"/>
      <c r="E381" s="209"/>
      <c r="F381" s="13" t="s">
        <v>344</v>
      </c>
      <c r="G381" s="113">
        <v>2573750020</v>
      </c>
      <c r="H381" s="122">
        <v>9.92753</v>
      </c>
      <c r="I381" s="122">
        <v>9.48964</v>
      </c>
      <c r="J381" s="114">
        <v>9.192479999999998</v>
      </c>
      <c r="K381" s="123">
        <f>SUM(K231)</f>
        <v>112220041</v>
      </c>
      <c r="L381" s="123">
        <f>SUM(L231)</f>
        <v>2968087949</v>
      </c>
      <c r="M381" s="124">
        <f t="shared" si="158"/>
        <v>3080307990</v>
      </c>
      <c r="N381" s="125">
        <f>SUM(N231)</f>
        <v>9.79647</v>
      </c>
      <c r="O381" s="125">
        <f>SUM(O231)</f>
        <v>9.86206</v>
      </c>
      <c r="P381" s="125">
        <f>SUM(P231)</f>
        <v>9.50881</v>
      </c>
      <c r="Q381" s="127">
        <f>SUM(Q231)</f>
        <v>3.924490286248994</v>
      </c>
      <c r="R381" s="127">
        <f>SUM(R231)</f>
        <v>3.441182357753325</v>
      </c>
      <c r="W381" s="6">
        <v>3251213</v>
      </c>
      <c r="X381" s="39">
        <v>0.05574992586757327</v>
      </c>
      <c r="Y381" s="39">
        <f t="shared" si="150"/>
        <v>0.05575</v>
      </c>
    </row>
    <row r="382" spans="1:25" ht="15" customHeight="1">
      <c r="A382" s="166">
        <v>26</v>
      </c>
      <c r="B382" s="39">
        <f t="shared" si="157"/>
        <v>9</v>
      </c>
      <c r="D382" s="209"/>
      <c r="E382" s="209"/>
      <c r="F382" s="13" t="s">
        <v>345</v>
      </c>
      <c r="G382" s="113">
        <v>458269837</v>
      </c>
      <c r="H382" s="122">
        <v>1.76763</v>
      </c>
      <c r="I382" s="122">
        <v>1.7486499999999998</v>
      </c>
      <c r="J382" s="114">
        <v>2.40788</v>
      </c>
      <c r="K382" s="123">
        <f>SUM(K252)</f>
        <v>331210225</v>
      </c>
      <c r="L382" s="123">
        <f>SUM(L252)</f>
        <v>258828390</v>
      </c>
      <c r="M382" s="124">
        <f t="shared" si="158"/>
        <v>590038615</v>
      </c>
      <c r="N382" s="125">
        <f>SUM(N252)</f>
        <v>1.87655</v>
      </c>
      <c r="O382" s="125">
        <f>SUM(O252)</f>
        <v>1.8221500000000002</v>
      </c>
      <c r="P382" s="125">
        <f>SUM(P252)</f>
        <v>2.47033</v>
      </c>
      <c r="Q382" s="127">
        <f>SUM(Q252)</f>
        <v>4.2032425013582175</v>
      </c>
      <c r="R382" s="127">
        <f>SUM(R252)</f>
        <v>2.593567785770068</v>
      </c>
      <c r="W382" s="6">
        <v>71837461</v>
      </c>
      <c r="X382" s="39">
        <v>1.2318273595930767</v>
      </c>
      <c r="Y382" s="39">
        <f t="shared" si="150"/>
        <v>1.23183</v>
      </c>
    </row>
    <row r="383" spans="1:25" ht="15" customHeight="1">
      <c r="A383" s="166">
        <v>26</v>
      </c>
      <c r="B383" s="39">
        <f t="shared" si="157"/>
        <v>10</v>
      </c>
      <c r="D383" s="209"/>
      <c r="E383" s="209"/>
      <c r="F383" s="13" t="s">
        <v>346</v>
      </c>
      <c r="G383" s="113">
        <v>1631159987</v>
      </c>
      <c r="H383" s="122">
        <v>6.29174</v>
      </c>
      <c r="I383" s="122">
        <v>6.469070000000001</v>
      </c>
      <c r="J383" s="114">
        <v>5.857080000000001</v>
      </c>
      <c r="K383" s="123">
        <f>SUM(K262)</f>
        <v>111436703</v>
      </c>
      <c r="L383" s="123">
        <f>SUM(L262)</f>
        <v>1870949591</v>
      </c>
      <c r="M383" s="124">
        <f t="shared" si="158"/>
        <v>1982386294</v>
      </c>
      <c r="N383" s="125">
        <f>SUM(N262)</f>
        <v>6.3047</v>
      </c>
      <c r="O383" s="125">
        <f>SUM(O262)</f>
        <v>6.29824</v>
      </c>
      <c r="P383" s="125">
        <f>SUM(P262)</f>
        <v>5.711860000000001</v>
      </c>
      <c r="Q383" s="127">
        <f>SUM(Q262)</f>
        <v>-2.64071960884642</v>
      </c>
      <c r="R383" s="127">
        <f>SUM(R262)</f>
        <v>-2.479392461772767</v>
      </c>
      <c r="W383" s="6">
        <v>20846802</v>
      </c>
      <c r="X383" s="39">
        <v>0.3574689403850127</v>
      </c>
      <c r="Y383" s="39">
        <f t="shared" si="150"/>
        <v>0.35747</v>
      </c>
    </row>
    <row r="384" spans="1:25" ht="15" customHeight="1">
      <c r="A384" s="166">
        <v>26</v>
      </c>
      <c r="B384" s="39">
        <f t="shared" si="157"/>
        <v>11</v>
      </c>
      <c r="D384" s="209"/>
      <c r="E384" s="209"/>
      <c r="F384" s="13" t="s">
        <v>347</v>
      </c>
      <c r="G384" s="113">
        <v>1627447305</v>
      </c>
      <c r="H384" s="122">
        <v>6.277449999999999</v>
      </c>
      <c r="I384" s="122">
        <v>6.428159999999999</v>
      </c>
      <c r="J384" s="114">
        <v>6.027089999999999</v>
      </c>
      <c r="K384" s="123">
        <f>SUM(K276)</f>
        <v>81667102</v>
      </c>
      <c r="L384" s="123">
        <f>SUM(L276)</f>
        <v>2055003380</v>
      </c>
      <c r="M384" s="124">
        <f t="shared" si="158"/>
        <v>2136670482</v>
      </c>
      <c r="N384" s="125">
        <f>SUM(N276)</f>
        <v>6.795380000000001</v>
      </c>
      <c r="O384" s="125">
        <f>SUM(O276)</f>
        <v>6.536429999999999</v>
      </c>
      <c r="P384" s="125">
        <f>SUM(P276)</f>
        <v>6.11907</v>
      </c>
      <c r="Q384" s="127">
        <f>SUM(Q276)</f>
        <v>1.684307795698925</v>
      </c>
      <c r="R384" s="127">
        <f>SUM(R276)</f>
        <v>1.5261096150878783</v>
      </c>
      <c r="W384" s="6">
        <v>2011681</v>
      </c>
      <c r="X384" s="39">
        <v>0.0344951458483974</v>
      </c>
      <c r="Y384" s="39">
        <f t="shared" si="150"/>
        <v>0.0345</v>
      </c>
    </row>
    <row r="385" spans="1:25" ht="15" customHeight="1">
      <c r="A385" s="166">
        <v>26</v>
      </c>
      <c r="B385" s="39">
        <f t="shared" si="157"/>
        <v>12</v>
      </c>
      <c r="D385" s="209"/>
      <c r="E385" s="209"/>
      <c r="F385" s="13" t="s">
        <v>348</v>
      </c>
      <c r="G385" s="113">
        <v>418120372</v>
      </c>
      <c r="H385" s="122">
        <v>1.61279</v>
      </c>
      <c r="I385" s="122">
        <v>1.55697</v>
      </c>
      <c r="J385" s="114">
        <v>1.6817800000000003</v>
      </c>
      <c r="K385" s="123">
        <f>SUM(K286)</f>
        <v>133053629</v>
      </c>
      <c r="L385" s="123">
        <f>SUM(L286)</f>
        <v>338265355</v>
      </c>
      <c r="M385" s="124">
        <f t="shared" si="158"/>
        <v>471318984</v>
      </c>
      <c r="N385" s="125">
        <f>SUM(N286)</f>
        <v>1.49897</v>
      </c>
      <c r="O385" s="125">
        <f>SUM(O286)</f>
        <v>1.55589</v>
      </c>
      <c r="P385" s="125">
        <f>SUM(P286)</f>
        <v>1.6808799999999997</v>
      </c>
      <c r="Q385" s="127">
        <f>SUM(Q286)</f>
        <v>-0.0693654983718317</v>
      </c>
      <c r="R385" s="127">
        <f>SUM(R286)</f>
        <v>-0.05351472844251637</v>
      </c>
      <c r="W385" s="6">
        <v>121938394</v>
      </c>
      <c r="X385" s="39">
        <v>2.090929270371071</v>
      </c>
      <c r="Y385" s="39">
        <f t="shared" si="150"/>
        <v>2.09093</v>
      </c>
    </row>
    <row r="386" spans="1:25" ht="12.75">
      <c r="A386" s="166">
        <v>26</v>
      </c>
      <c r="B386" s="39">
        <f t="shared" si="157"/>
        <v>13</v>
      </c>
      <c r="D386" s="209"/>
      <c r="E386" s="209"/>
      <c r="F386" s="13" t="s">
        <v>349</v>
      </c>
      <c r="G386" s="113">
        <v>291427135</v>
      </c>
      <c r="H386" s="122">
        <v>1.1240999999999999</v>
      </c>
      <c r="I386" s="122">
        <v>1.1226500000000001</v>
      </c>
      <c r="J386" s="114">
        <v>1.15902</v>
      </c>
      <c r="K386" s="123">
        <f>SUM(K293)</f>
        <v>143506257</v>
      </c>
      <c r="L386" s="123">
        <f>SUM(L293)</f>
        <v>233227440</v>
      </c>
      <c r="M386" s="124">
        <f t="shared" si="158"/>
        <v>376733697</v>
      </c>
      <c r="N386" s="125">
        <f>SUM(N293)</f>
        <v>1.19814</v>
      </c>
      <c r="O386" s="125">
        <f>SUM(O293)</f>
        <v>1.16113</v>
      </c>
      <c r="P386" s="125">
        <f>SUM(P293)</f>
        <v>1.19173</v>
      </c>
      <c r="Q386" s="127">
        <f>SUM(Q293)</f>
        <v>3.427604329042877</v>
      </c>
      <c r="R386" s="127">
        <f>SUM(R293)</f>
        <v>2.8222118686476616</v>
      </c>
      <c r="W386" s="6">
        <v>1132913</v>
      </c>
      <c r="X386" s="39">
        <v>0.01942653888392118</v>
      </c>
      <c r="Y386" s="39">
        <f t="shared" si="150"/>
        <v>0.01943</v>
      </c>
    </row>
    <row r="387" spans="1:25" ht="15" customHeight="1">
      <c r="A387" s="166">
        <v>26</v>
      </c>
      <c r="B387" s="39">
        <f>B388+1</f>
        <v>14</v>
      </c>
      <c r="D387" s="209"/>
      <c r="E387" s="209"/>
      <c r="F387" s="13" t="s">
        <v>350</v>
      </c>
      <c r="G387" s="113">
        <v>403945042</v>
      </c>
      <c r="H387" s="122">
        <v>1.5581000000000003</v>
      </c>
      <c r="I387" s="122">
        <v>1.5682600000000002</v>
      </c>
      <c r="J387" s="114">
        <v>2.1009399999999996</v>
      </c>
      <c r="K387" s="123">
        <f>SUM(K311)</f>
        <v>189732131</v>
      </c>
      <c r="L387" s="123">
        <f>SUM(L311)</f>
        <v>297272429</v>
      </c>
      <c r="M387" s="124">
        <f t="shared" si="158"/>
        <v>487004560</v>
      </c>
      <c r="N387" s="125">
        <f>SUM(N311)</f>
        <v>1.54886</v>
      </c>
      <c r="O387" s="125">
        <f>SUM(O311)</f>
        <v>1.5535100000000002</v>
      </c>
      <c r="P387" s="125">
        <f>SUM(P311)</f>
        <v>2.0884</v>
      </c>
      <c r="Q387" s="127">
        <f>SUM(Q311)</f>
        <v>-0.9405328198130447</v>
      </c>
      <c r="R387" s="127">
        <f>SUM(R311)</f>
        <v>-0.5968756842175238</v>
      </c>
      <c r="W387" s="6">
        <v>3012451</v>
      </c>
      <c r="X387" s="39">
        <v>0.051655772762257336</v>
      </c>
      <c r="Y387" s="39">
        <f t="shared" si="150"/>
        <v>0.05166</v>
      </c>
    </row>
    <row r="388" spans="1:25" ht="15" customHeight="1">
      <c r="A388" s="166">
        <v>26</v>
      </c>
      <c r="B388" s="39">
        <f>B387+1</f>
        <v>14</v>
      </c>
      <c r="D388" s="209"/>
      <c r="E388" s="209"/>
      <c r="F388" s="13" t="s">
        <v>351</v>
      </c>
      <c r="G388" s="113">
        <v>717135619</v>
      </c>
      <c r="H388" s="122">
        <v>2.76615</v>
      </c>
      <c r="I388" s="122">
        <v>2.61164</v>
      </c>
      <c r="J388" s="114">
        <v>3.0390200000000003</v>
      </c>
      <c r="K388" s="123">
        <f>SUM(K330)</f>
        <v>451865368</v>
      </c>
      <c r="L388" s="123">
        <f>SUM(L330)</f>
        <v>499889526</v>
      </c>
      <c r="M388" s="124">
        <f t="shared" si="158"/>
        <v>951754894</v>
      </c>
      <c r="N388" s="125">
        <f>SUM(N330)</f>
        <v>3.02692</v>
      </c>
      <c r="O388" s="125">
        <f>SUM(O330)</f>
        <v>2.89658</v>
      </c>
      <c r="P388" s="125">
        <f>SUM(P330)</f>
        <v>3.28118</v>
      </c>
      <c r="Q388" s="127">
        <f>SUM(Q330)</f>
        <v>10.910385811214418</v>
      </c>
      <c r="R388" s="127">
        <f>SUM(R330)</f>
        <v>7.9683582207422</v>
      </c>
      <c r="W388" s="6">
        <v>13479057</v>
      </c>
      <c r="X388" s="39">
        <v>0.23113109738266752</v>
      </c>
      <c r="Y388" s="39">
        <f t="shared" si="150"/>
        <v>0.23113</v>
      </c>
    </row>
    <row r="389" spans="1:25" ht="12.75">
      <c r="A389" s="166">
        <v>26</v>
      </c>
      <c r="B389" s="39">
        <f t="shared" si="157"/>
        <v>15</v>
      </c>
      <c r="D389" s="209"/>
      <c r="E389" s="209"/>
      <c r="F389" s="13" t="s">
        <v>352</v>
      </c>
      <c r="G389" s="113">
        <v>353064857</v>
      </c>
      <c r="H389" s="122">
        <v>1.36187</v>
      </c>
      <c r="I389" s="122">
        <v>1.3921999999999999</v>
      </c>
      <c r="J389" s="114">
        <v>2.1048899999999997</v>
      </c>
      <c r="K389" s="123">
        <f>SUM(K351)</f>
        <v>231322715</v>
      </c>
      <c r="L389" s="123">
        <f>SUM(L351)</f>
        <v>188103841</v>
      </c>
      <c r="M389" s="124">
        <f t="shared" si="158"/>
        <v>419426556</v>
      </c>
      <c r="N389" s="125">
        <f>SUM(N351)</f>
        <v>1.33392</v>
      </c>
      <c r="O389" s="125">
        <f>SUM(O351)</f>
        <v>1.3479400000000001</v>
      </c>
      <c r="P389" s="125">
        <f>SUM(P351)</f>
        <v>2.0672699999999997</v>
      </c>
      <c r="Q389" s="127">
        <f>SUM(Q351)</f>
        <v>-3.1791409280275684</v>
      </c>
      <c r="R389" s="127">
        <f>SUM(R351)</f>
        <v>-1.7872667930390662</v>
      </c>
      <c r="W389" s="6">
        <v>6311680</v>
      </c>
      <c r="X389" s="39">
        <v>0.10822904931170148</v>
      </c>
      <c r="Y389" s="39">
        <f t="shared" si="150"/>
        <v>0.10823</v>
      </c>
    </row>
    <row r="390" spans="1:23" ht="12.75">
      <c r="A390" s="166">
        <v>26</v>
      </c>
      <c r="B390" s="39">
        <f>B388+1</f>
        <v>15</v>
      </c>
      <c r="D390" s="209"/>
      <c r="E390" s="209"/>
      <c r="F390" s="13" t="s">
        <v>353</v>
      </c>
      <c r="G390" s="113">
        <v>107983758</v>
      </c>
      <c r="H390" s="122">
        <v>0.41652</v>
      </c>
      <c r="I390" s="122">
        <v>0.41772</v>
      </c>
      <c r="J390" s="114">
        <v>0.55984</v>
      </c>
      <c r="K390" s="123">
        <f>SUM(K358)</f>
        <v>45199252</v>
      </c>
      <c r="L390" s="123">
        <f>SUM(L358)</f>
        <v>87753279</v>
      </c>
      <c r="M390" s="124">
        <f t="shared" si="158"/>
        <v>132952531</v>
      </c>
      <c r="N390" s="125">
        <f>SUM(N358)</f>
        <v>0.42283</v>
      </c>
      <c r="O390" s="125">
        <f>SUM(O358)</f>
        <v>0.41968</v>
      </c>
      <c r="P390" s="125">
        <f>SUM(P358)</f>
        <v>0.5615</v>
      </c>
      <c r="Q390" s="127">
        <f>SUM(Q358)</f>
        <v>0.4692138274442259</v>
      </c>
      <c r="R390" s="127">
        <f>SUM(R358)</f>
        <v>0.29651328951127986</v>
      </c>
      <c r="W390" s="2"/>
    </row>
    <row r="391" spans="4:23" ht="15" customHeight="1">
      <c r="D391" s="209"/>
      <c r="E391" s="209"/>
      <c r="F391" s="13" t="s">
        <v>354</v>
      </c>
      <c r="G391" s="113">
        <v>211543045</v>
      </c>
      <c r="H391" s="122">
        <v>0.81596</v>
      </c>
      <c r="I391" s="122">
        <v>0.7886</v>
      </c>
      <c r="J391" s="114">
        <v>1.0286700000000002</v>
      </c>
      <c r="K391" s="123">
        <f>SUM(K368)</f>
        <v>98481299</v>
      </c>
      <c r="L391" s="123">
        <f>SUM(L368)</f>
        <v>132775649</v>
      </c>
      <c r="M391" s="124">
        <f t="shared" si="158"/>
        <v>231256948</v>
      </c>
      <c r="N391" s="125">
        <f>SUM(N368)</f>
        <v>0.7354300000000001</v>
      </c>
      <c r="O391" s="125">
        <f>SUM(O368)</f>
        <v>0.77572</v>
      </c>
      <c r="P391" s="125">
        <f>SUM(P368)</f>
        <v>1.01774</v>
      </c>
      <c r="Q391" s="127">
        <f>SUM(Q368)</f>
        <v>-1.6332741567334552</v>
      </c>
      <c r="R391" s="127">
        <f>SUM(R368)</f>
        <v>-1.0625370624204211</v>
      </c>
      <c r="W391" s="6"/>
    </row>
    <row r="392" spans="1:23" ht="15" customHeight="1">
      <c r="A392" s="166"/>
      <c r="D392" s="210"/>
      <c r="E392" s="210"/>
      <c r="F392" s="121" t="s">
        <v>234</v>
      </c>
      <c r="G392" s="113">
        <v>25925362763</v>
      </c>
      <c r="H392" s="122">
        <v>100</v>
      </c>
      <c r="I392" s="122">
        <v>100</v>
      </c>
      <c r="J392" s="122">
        <v>100</v>
      </c>
      <c r="K392" s="152">
        <f aca="true" t="shared" si="159" ref="K392:P392">SUM(K371:K391)</f>
        <v>4651786350</v>
      </c>
      <c r="L392" s="152">
        <f t="shared" si="159"/>
        <v>26791243027</v>
      </c>
      <c r="M392" s="113">
        <f t="shared" si="159"/>
        <v>31443029377</v>
      </c>
      <c r="N392" s="122">
        <v>100</v>
      </c>
      <c r="O392" s="122">
        <v>100</v>
      </c>
      <c r="P392" s="171">
        <f t="shared" si="159"/>
        <v>100.00000000000001</v>
      </c>
      <c r="Q392" s="158"/>
      <c r="R392" s="127"/>
      <c r="W392" s="6"/>
    </row>
    <row r="393" spans="1:25" ht="18.75" customHeight="1">
      <c r="A393" s="166"/>
      <c r="F393" s="21"/>
      <c r="G393" s="183"/>
      <c r="H393" s="184"/>
      <c r="I393" s="183"/>
      <c r="J393" s="183"/>
      <c r="K393" s="185"/>
      <c r="L393" s="185"/>
      <c r="M393" s="185"/>
      <c r="N393" s="183"/>
      <c r="O393" s="183"/>
      <c r="P393" s="183"/>
      <c r="Q393" s="185"/>
      <c r="R393" s="185"/>
      <c r="W393" s="6">
        <v>5831779952</v>
      </c>
      <c r="X393" s="39">
        <v>100</v>
      </c>
      <c r="Y393" s="39">
        <f>ROUND(X393,5)</f>
        <v>100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79" r:id="rId1"/>
  <headerFooter alignWithMargins="0">
    <oddHeader>&amp;R&amp;8Página &amp;P de &amp;N</oddHeader>
  </headerFooter>
  <rowBreaks count="12" manualBreakCount="12">
    <brk id="41" min="5" max="17" man="1"/>
    <brk id="64" min="5" max="17" man="1"/>
    <brk id="98" min="5" max="17" man="1"/>
    <brk id="119" min="5" max="17" man="1"/>
    <brk id="140" min="5" max="17" man="1"/>
    <brk id="171" min="5" max="17" man="1"/>
    <brk id="206" min="5" max="17" man="1"/>
    <brk id="231" min="5" max="17" man="1"/>
    <brk id="262" min="5" max="17" man="1"/>
    <brk id="293" min="5" max="17" man="1"/>
    <brk id="330" min="5" max="17" man="1"/>
    <brk id="358" min="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3"/>
  <sheetViews>
    <sheetView showGridLines="0" zoomScale="75" zoomScaleNormal="75" zoomScaleSheetLayoutView="75" workbookViewId="0" topLeftCell="A1">
      <selection activeCell="C8" sqref="C8"/>
    </sheetView>
  </sheetViews>
  <sheetFormatPr defaultColWidth="9.140625" defaultRowHeight="12.75"/>
  <cols>
    <col min="1" max="1" width="50.8515625" style="228" customWidth="1"/>
    <col min="2" max="2" width="18.7109375" style="229" customWidth="1"/>
    <col min="3" max="3" width="14.57421875" style="9" customWidth="1"/>
    <col min="4" max="4" width="14.7109375" style="34" customWidth="1"/>
    <col min="5" max="5" width="12.421875" style="8" customWidth="1"/>
    <col min="6" max="6" width="12.140625" style="8" customWidth="1"/>
    <col min="7" max="7" width="12.57421875" style="8" customWidth="1"/>
    <col min="8" max="8" width="12.8515625" style="17" customWidth="1"/>
    <col min="9" max="9" width="12.421875" style="17" customWidth="1"/>
    <col min="10" max="10" width="11.421875" style="22" customWidth="1"/>
    <col min="11" max="11" width="18.28125" style="23" customWidth="1"/>
    <col min="12" max="12" width="11.421875" style="2" customWidth="1"/>
    <col min="13" max="13" width="16.57421875" style="2" customWidth="1"/>
    <col min="14" max="16" width="11.421875" style="2" customWidth="1"/>
    <col min="17" max="87" width="11.421875" style="24" customWidth="1"/>
    <col min="88" max="16384" width="11.421875" style="1" customWidth="1"/>
  </cols>
  <sheetData>
    <row r="1" spans="1:256" ht="14.25">
      <c r="A1" s="226" t="s">
        <v>356</v>
      </c>
      <c r="B1" s="227"/>
      <c r="C1"/>
      <c r="D1" s="35"/>
      <c r="E1"/>
      <c r="F1" s="35"/>
      <c r="G1"/>
      <c r="H1" s="35"/>
      <c r="I1"/>
      <c r="J1" s="35"/>
      <c r="K1"/>
      <c r="L1" s="35"/>
      <c r="M1"/>
      <c r="N1" s="35"/>
      <c r="O1"/>
      <c r="P1" s="35"/>
      <c r="Q1"/>
      <c r="R1" s="35"/>
      <c r="S1"/>
      <c r="T1" s="35"/>
      <c r="U1"/>
      <c r="V1" s="35"/>
      <c r="W1"/>
      <c r="X1" s="35"/>
      <c r="Y1"/>
      <c r="Z1" s="35"/>
      <c r="AA1"/>
      <c r="AB1" s="35"/>
      <c r="AC1"/>
      <c r="AD1" s="35"/>
      <c r="AE1"/>
      <c r="AF1" s="35"/>
      <c r="AG1"/>
      <c r="AH1" s="35"/>
      <c r="AI1"/>
      <c r="AJ1" s="35"/>
      <c r="AK1"/>
      <c r="AL1" s="35"/>
      <c r="AM1"/>
      <c r="AN1" s="35"/>
      <c r="AO1"/>
      <c r="AP1" s="35"/>
      <c r="AQ1"/>
      <c r="AR1" s="35"/>
      <c r="AS1"/>
      <c r="AT1" s="35"/>
      <c r="AU1"/>
      <c r="AV1" s="35"/>
      <c r="AW1"/>
      <c r="AX1" s="35"/>
      <c r="AY1"/>
      <c r="AZ1" s="35"/>
      <c r="BA1"/>
      <c r="BB1" s="35"/>
      <c r="BC1"/>
      <c r="BD1" s="35"/>
      <c r="BE1"/>
      <c r="BF1" s="35"/>
      <c r="BG1"/>
      <c r="BH1" s="35"/>
      <c r="BI1"/>
      <c r="BJ1" s="35"/>
      <c r="BK1"/>
      <c r="BL1" s="35"/>
      <c r="BM1"/>
      <c r="BN1" s="35"/>
      <c r="BO1"/>
      <c r="BP1" s="35"/>
      <c r="BQ1"/>
      <c r="BR1" s="35"/>
      <c r="BS1"/>
      <c r="BT1" s="35"/>
      <c r="BU1"/>
      <c r="BV1" s="35"/>
      <c r="BW1"/>
      <c r="BX1" s="35"/>
      <c r="BY1"/>
      <c r="BZ1" s="35"/>
      <c r="CA1"/>
      <c r="CB1" s="35"/>
      <c r="CC1"/>
      <c r="CD1" s="35"/>
      <c r="CE1"/>
      <c r="CF1" s="35"/>
      <c r="CG1"/>
      <c r="CH1" s="35"/>
      <c r="CI1"/>
      <c r="CJ1" s="35"/>
      <c r="CK1"/>
      <c r="CL1" s="35"/>
      <c r="CM1"/>
      <c r="CN1" s="35"/>
      <c r="CO1"/>
      <c r="CP1" s="35"/>
      <c r="CQ1"/>
      <c r="CR1" s="35"/>
      <c r="CS1"/>
      <c r="CT1" s="35"/>
      <c r="CU1"/>
      <c r="CV1" s="35"/>
      <c r="CW1"/>
      <c r="CX1" s="35"/>
      <c r="CY1"/>
      <c r="CZ1" s="35"/>
      <c r="DA1"/>
      <c r="DB1" s="35"/>
      <c r="DC1"/>
      <c r="DD1" s="35"/>
      <c r="DE1"/>
      <c r="DF1" s="35"/>
      <c r="DG1"/>
      <c r="DH1" s="35"/>
      <c r="DI1"/>
      <c r="DJ1" s="35"/>
      <c r="DK1"/>
      <c r="DL1" s="35"/>
      <c r="DM1"/>
      <c r="DN1" s="35"/>
      <c r="DO1"/>
      <c r="DP1" s="35"/>
      <c r="DQ1"/>
      <c r="DR1" s="35"/>
      <c r="DS1"/>
      <c r="DT1" s="35"/>
      <c r="DU1"/>
      <c r="DV1" s="35"/>
      <c r="DW1"/>
      <c r="DX1" s="35"/>
      <c r="DY1"/>
      <c r="DZ1" s="35"/>
      <c r="EA1"/>
      <c r="EB1" s="35"/>
      <c r="EC1"/>
      <c r="ED1" s="35"/>
      <c r="EE1"/>
      <c r="EF1" s="35"/>
      <c r="EG1"/>
      <c r="EH1" s="35"/>
      <c r="EI1"/>
      <c r="EJ1" s="35"/>
      <c r="EK1"/>
      <c r="EL1" s="35"/>
      <c r="EM1"/>
      <c r="EN1" s="35"/>
      <c r="EO1"/>
      <c r="EP1" s="35"/>
      <c r="EQ1"/>
      <c r="ER1" s="35"/>
      <c r="ES1"/>
      <c r="ET1" s="35"/>
      <c r="EU1"/>
      <c r="EV1" s="35"/>
      <c r="EW1"/>
      <c r="EX1" s="35"/>
      <c r="EY1"/>
      <c r="EZ1" s="35"/>
      <c r="FA1"/>
      <c r="FB1" s="35"/>
      <c r="FC1"/>
      <c r="FD1" s="35"/>
      <c r="FE1"/>
      <c r="FF1" s="35"/>
      <c r="FG1"/>
      <c r="FH1" s="35"/>
      <c r="FI1"/>
      <c r="FJ1" s="35"/>
      <c r="FK1"/>
      <c r="FL1" s="35"/>
      <c r="FM1"/>
      <c r="FN1" s="35"/>
      <c r="FO1"/>
      <c r="FP1" s="35"/>
      <c r="FQ1"/>
      <c r="FR1" s="35"/>
      <c r="FS1"/>
      <c r="FT1" s="35"/>
      <c r="FU1"/>
      <c r="FV1" s="35"/>
      <c r="FW1"/>
      <c r="FX1" s="35"/>
      <c r="FY1" t="s">
        <v>356</v>
      </c>
      <c r="FZ1" s="35"/>
      <c r="GA1" t="s">
        <v>356</v>
      </c>
      <c r="GB1" s="35"/>
      <c r="GC1" t="s">
        <v>356</v>
      </c>
      <c r="GD1" s="35"/>
      <c r="GE1" t="s">
        <v>356</v>
      </c>
      <c r="GF1" s="35"/>
      <c r="GG1" t="s">
        <v>356</v>
      </c>
      <c r="GH1" s="35"/>
      <c r="GI1" t="s">
        <v>356</v>
      </c>
      <c r="GJ1" s="35"/>
      <c r="GK1" t="s">
        <v>356</v>
      </c>
      <c r="GL1" s="35"/>
      <c r="GM1" t="s">
        <v>356</v>
      </c>
      <c r="GN1" s="35"/>
      <c r="GO1" t="s">
        <v>356</v>
      </c>
      <c r="GP1" s="35"/>
      <c r="GQ1" t="s">
        <v>356</v>
      </c>
      <c r="GR1" s="35"/>
      <c r="GS1" t="s">
        <v>356</v>
      </c>
      <c r="GT1" s="35"/>
      <c r="GU1" t="s">
        <v>356</v>
      </c>
      <c r="GV1" s="35"/>
      <c r="GW1" t="s">
        <v>356</v>
      </c>
      <c r="GX1" s="35"/>
      <c r="GY1" t="s">
        <v>356</v>
      </c>
      <c r="GZ1" s="35"/>
      <c r="HA1" t="s">
        <v>356</v>
      </c>
      <c r="HB1" s="35"/>
      <c r="HC1" t="s">
        <v>356</v>
      </c>
      <c r="HD1" s="35"/>
      <c r="HE1" t="s">
        <v>356</v>
      </c>
      <c r="HF1" s="35"/>
      <c r="HG1" t="s">
        <v>356</v>
      </c>
      <c r="HH1" s="35"/>
      <c r="HI1" t="s">
        <v>356</v>
      </c>
      <c r="HJ1" s="35"/>
      <c r="HK1" t="s">
        <v>356</v>
      </c>
      <c r="HL1" s="35"/>
      <c r="HM1" t="s">
        <v>356</v>
      </c>
      <c r="HN1" s="35"/>
      <c r="HO1" t="s">
        <v>356</v>
      </c>
      <c r="HP1" s="35"/>
      <c r="HQ1" t="s">
        <v>356</v>
      </c>
      <c r="HR1" s="35"/>
      <c r="HS1" t="s">
        <v>356</v>
      </c>
      <c r="HT1" s="35"/>
      <c r="HU1" t="s">
        <v>356</v>
      </c>
      <c r="HV1" s="35"/>
      <c r="HW1" t="s">
        <v>356</v>
      </c>
      <c r="HX1" s="35"/>
      <c r="HY1" t="s">
        <v>356</v>
      </c>
      <c r="HZ1" s="35"/>
      <c r="IA1" t="s">
        <v>356</v>
      </c>
      <c r="IB1" s="35"/>
      <c r="IC1" t="s">
        <v>356</v>
      </c>
      <c r="ID1" s="35"/>
      <c r="IE1" t="s">
        <v>356</v>
      </c>
      <c r="IF1" s="35"/>
      <c r="IG1" t="s">
        <v>356</v>
      </c>
      <c r="IH1" s="35"/>
      <c r="II1" t="s">
        <v>356</v>
      </c>
      <c r="IJ1" s="35"/>
      <c r="IK1" t="s">
        <v>356</v>
      </c>
      <c r="IL1" s="35"/>
      <c r="IM1" t="s">
        <v>356</v>
      </c>
      <c r="IN1" s="35"/>
      <c r="IO1" t="s">
        <v>356</v>
      </c>
      <c r="IP1" s="35"/>
      <c r="IQ1" t="s">
        <v>356</v>
      </c>
      <c r="IR1" s="35"/>
      <c r="IS1" t="s">
        <v>356</v>
      </c>
      <c r="IT1" s="35"/>
      <c r="IU1" t="s">
        <v>356</v>
      </c>
      <c r="IV1" s="35"/>
    </row>
    <row r="2" spans="1:256" ht="14.25">
      <c r="A2" s="226" t="s">
        <v>357</v>
      </c>
      <c r="B2" s="227"/>
      <c r="C2"/>
      <c r="D2" s="35"/>
      <c r="E2"/>
      <c r="F2" s="35"/>
      <c r="G2"/>
      <c r="H2" s="35"/>
      <c r="I2"/>
      <c r="J2" s="35"/>
      <c r="K2"/>
      <c r="L2" s="35"/>
      <c r="M2"/>
      <c r="N2" s="35"/>
      <c r="O2"/>
      <c r="P2" s="35"/>
      <c r="Q2"/>
      <c r="R2" s="35"/>
      <c r="S2"/>
      <c r="T2" s="35"/>
      <c r="U2"/>
      <c r="V2" s="35"/>
      <c r="W2"/>
      <c r="X2" s="35"/>
      <c r="Y2"/>
      <c r="Z2" s="35"/>
      <c r="AA2"/>
      <c r="AB2" s="35"/>
      <c r="AC2"/>
      <c r="AD2" s="35"/>
      <c r="AE2"/>
      <c r="AF2" s="35"/>
      <c r="AG2"/>
      <c r="AH2" s="35"/>
      <c r="AI2"/>
      <c r="AJ2" s="35"/>
      <c r="AK2"/>
      <c r="AL2" s="35"/>
      <c r="AM2"/>
      <c r="AN2" s="35"/>
      <c r="AO2"/>
      <c r="AP2" s="35"/>
      <c r="AQ2"/>
      <c r="AR2" s="35"/>
      <c r="AS2"/>
      <c r="AT2" s="35"/>
      <c r="AU2"/>
      <c r="AV2" s="35"/>
      <c r="AW2"/>
      <c r="AX2" s="35"/>
      <c r="AY2"/>
      <c r="AZ2" s="35"/>
      <c r="BA2"/>
      <c r="BB2" s="35"/>
      <c r="BC2"/>
      <c r="BD2" s="35"/>
      <c r="BE2"/>
      <c r="BF2" s="35"/>
      <c r="BG2"/>
      <c r="BH2" s="35"/>
      <c r="BI2"/>
      <c r="BJ2" s="35"/>
      <c r="BK2"/>
      <c r="BL2" s="35"/>
      <c r="BM2"/>
      <c r="BN2" s="35"/>
      <c r="BO2"/>
      <c r="BP2" s="35"/>
      <c r="BQ2"/>
      <c r="BR2" s="35"/>
      <c r="BS2"/>
      <c r="BT2" s="35"/>
      <c r="BU2"/>
      <c r="BV2" s="35"/>
      <c r="BW2"/>
      <c r="BX2" s="35"/>
      <c r="BY2"/>
      <c r="BZ2" s="35"/>
      <c r="CA2"/>
      <c r="CB2" s="35"/>
      <c r="CC2"/>
      <c r="CD2" s="35"/>
      <c r="CE2"/>
      <c r="CF2" s="35"/>
      <c r="CG2"/>
      <c r="CH2" s="35"/>
      <c r="CI2"/>
      <c r="CJ2" s="35"/>
      <c r="CK2"/>
      <c r="CL2" s="35"/>
      <c r="CM2"/>
      <c r="CN2" s="35"/>
      <c r="CO2"/>
      <c r="CP2" s="35"/>
      <c r="CQ2"/>
      <c r="CR2" s="35"/>
      <c r="CS2"/>
      <c r="CT2" s="35"/>
      <c r="CU2"/>
      <c r="CV2" s="35"/>
      <c r="CW2"/>
      <c r="CX2" s="35"/>
      <c r="CY2"/>
      <c r="CZ2" s="35"/>
      <c r="DA2"/>
      <c r="DB2" s="35"/>
      <c r="DC2"/>
      <c r="DD2" s="35"/>
      <c r="DE2"/>
      <c r="DF2" s="35"/>
      <c r="DG2"/>
      <c r="DH2" s="35"/>
      <c r="DI2"/>
      <c r="DJ2" s="35"/>
      <c r="DK2"/>
      <c r="DL2" s="35"/>
      <c r="DM2"/>
      <c r="DN2" s="35"/>
      <c r="DO2"/>
      <c r="DP2" s="35"/>
      <c r="DQ2"/>
      <c r="DR2" s="35"/>
      <c r="DS2"/>
      <c r="DT2" s="35"/>
      <c r="DU2"/>
      <c r="DV2" s="35"/>
      <c r="DW2"/>
      <c r="DX2" s="35"/>
      <c r="DY2"/>
      <c r="DZ2" s="35"/>
      <c r="EA2"/>
      <c r="EB2" s="35"/>
      <c r="EC2"/>
      <c r="ED2" s="35"/>
      <c r="EE2"/>
      <c r="EF2" s="35"/>
      <c r="EG2"/>
      <c r="EH2" s="35"/>
      <c r="EI2"/>
      <c r="EJ2" s="35"/>
      <c r="EK2"/>
      <c r="EL2" s="35"/>
      <c r="EM2"/>
      <c r="EN2" s="35"/>
      <c r="EO2"/>
      <c r="EP2" s="35"/>
      <c r="EQ2"/>
      <c r="ER2" s="35"/>
      <c r="ES2"/>
      <c r="ET2" s="35"/>
      <c r="EU2"/>
      <c r="EV2" s="35"/>
      <c r="EW2"/>
      <c r="EX2" s="35"/>
      <c r="EY2"/>
      <c r="EZ2" s="35"/>
      <c r="FA2"/>
      <c r="FB2" s="35"/>
      <c r="FC2"/>
      <c r="FD2" s="35"/>
      <c r="FE2"/>
      <c r="FF2" s="35"/>
      <c r="FG2"/>
      <c r="FH2" s="35"/>
      <c r="FI2"/>
      <c r="FJ2" s="35"/>
      <c r="FK2"/>
      <c r="FL2" s="35"/>
      <c r="FM2"/>
      <c r="FN2" s="35"/>
      <c r="FO2"/>
      <c r="FP2" s="35"/>
      <c r="FQ2"/>
      <c r="FR2" s="35"/>
      <c r="FS2"/>
      <c r="FT2" s="35"/>
      <c r="FU2"/>
      <c r="FV2" s="35"/>
      <c r="FW2"/>
      <c r="FX2" s="35"/>
      <c r="FY2" t="s">
        <v>357</v>
      </c>
      <c r="FZ2" s="35"/>
      <c r="GA2" t="s">
        <v>357</v>
      </c>
      <c r="GB2" s="35"/>
      <c r="GC2" t="s">
        <v>357</v>
      </c>
      <c r="GD2" s="35"/>
      <c r="GE2" t="s">
        <v>357</v>
      </c>
      <c r="GF2" s="35"/>
      <c r="GG2" t="s">
        <v>357</v>
      </c>
      <c r="GH2" s="35"/>
      <c r="GI2" t="s">
        <v>357</v>
      </c>
      <c r="GJ2" s="35"/>
      <c r="GK2" t="s">
        <v>357</v>
      </c>
      <c r="GL2" s="35"/>
      <c r="GM2" t="s">
        <v>357</v>
      </c>
      <c r="GN2" s="35"/>
      <c r="GO2" t="s">
        <v>357</v>
      </c>
      <c r="GP2" s="35"/>
      <c r="GQ2" t="s">
        <v>357</v>
      </c>
      <c r="GR2" s="35"/>
      <c r="GS2" t="s">
        <v>357</v>
      </c>
      <c r="GT2" s="35"/>
      <c r="GU2" t="s">
        <v>357</v>
      </c>
      <c r="GV2" s="35"/>
      <c r="GW2" t="s">
        <v>357</v>
      </c>
      <c r="GX2" s="35"/>
      <c r="GY2" t="s">
        <v>357</v>
      </c>
      <c r="GZ2" s="35"/>
      <c r="HA2" t="s">
        <v>357</v>
      </c>
      <c r="HB2" s="35"/>
      <c r="HC2" t="s">
        <v>357</v>
      </c>
      <c r="HD2" s="35"/>
      <c r="HE2" t="s">
        <v>357</v>
      </c>
      <c r="HF2" s="35"/>
      <c r="HG2" t="s">
        <v>357</v>
      </c>
      <c r="HH2" s="35"/>
      <c r="HI2" t="s">
        <v>357</v>
      </c>
      <c r="HJ2" s="35"/>
      <c r="HK2" t="s">
        <v>357</v>
      </c>
      <c r="HL2" s="35"/>
      <c r="HM2" t="s">
        <v>357</v>
      </c>
      <c r="HN2" s="35"/>
      <c r="HO2" t="s">
        <v>357</v>
      </c>
      <c r="HP2" s="35"/>
      <c r="HQ2" t="s">
        <v>357</v>
      </c>
      <c r="HR2" s="35"/>
      <c r="HS2" t="s">
        <v>357</v>
      </c>
      <c r="HT2" s="35"/>
      <c r="HU2" t="s">
        <v>357</v>
      </c>
      <c r="HV2" s="35"/>
      <c r="HW2" t="s">
        <v>357</v>
      </c>
      <c r="HX2" s="35"/>
      <c r="HY2" t="s">
        <v>357</v>
      </c>
      <c r="HZ2" s="35"/>
      <c r="IA2" t="s">
        <v>357</v>
      </c>
      <c r="IB2" s="35"/>
      <c r="IC2" t="s">
        <v>357</v>
      </c>
      <c r="ID2" s="35"/>
      <c r="IE2" t="s">
        <v>357</v>
      </c>
      <c r="IF2" s="35"/>
      <c r="IG2" t="s">
        <v>357</v>
      </c>
      <c r="IH2" s="35"/>
      <c r="II2" t="s">
        <v>357</v>
      </c>
      <c r="IJ2" s="35"/>
      <c r="IK2" t="s">
        <v>357</v>
      </c>
      <c r="IL2" s="35"/>
      <c r="IM2" t="s">
        <v>357</v>
      </c>
      <c r="IN2" s="35"/>
      <c r="IO2" t="s">
        <v>357</v>
      </c>
      <c r="IP2" s="35"/>
      <c r="IQ2" t="s">
        <v>357</v>
      </c>
      <c r="IR2" s="35"/>
      <c r="IS2" t="s">
        <v>357</v>
      </c>
      <c r="IT2" s="35"/>
      <c r="IU2" t="s">
        <v>357</v>
      </c>
      <c r="IV2" s="35"/>
    </row>
    <row r="3" spans="1:256" ht="14.25">
      <c r="A3" s="226" t="s">
        <v>358</v>
      </c>
      <c r="B3" s="227"/>
      <c r="C3"/>
      <c r="D3" s="35"/>
      <c r="E3"/>
      <c r="F3" s="35"/>
      <c r="G3"/>
      <c r="H3" s="35"/>
      <c r="I3"/>
      <c r="J3" s="35"/>
      <c r="K3"/>
      <c r="L3" s="35"/>
      <c r="M3"/>
      <c r="N3" s="35"/>
      <c r="O3"/>
      <c r="P3" s="35"/>
      <c r="Q3"/>
      <c r="R3" s="35"/>
      <c r="S3"/>
      <c r="T3" s="35"/>
      <c r="U3"/>
      <c r="V3" s="35"/>
      <c r="W3"/>
      <c r="X3" s="35"/>
      <c r="Y3"/>
      <c r="Z3" s="35"/>
      <c r="AA3"/>
      <c r="AB3" s="35"/>
      <c r="AC3"/>
      <c r="AD3" s="35"/>
      <c r="AE3"/>
      <c r="AF3" s="35"/>
      <c r="AG3"/>
      <c r="AH3" s="35"/>
      <c r="AI3"/>
      <c r="AJ3" s="35"/>
      <c r="AK3"/>
      <c r="AL3" s="35"/>
      <c r="AM3"/>
      <c r="AN3" s="35"/>
      <c r="AO3"/>
      <c r="AP3" s="35"/>
      <c r="AQ3"/>
      <c r="AR3" s="35"/>
      <c r="AS3"/>
      <c r="AT3" s="35"/>
      <c r="AU3"/>
      <c r="AV3" s="35"/>
      <c r="AW3"/>
      <c r="AX3" s="35"/>
      <c r="AY3"/>
      <c r="AZ3" s="35"/>
      <c r="BA3"/>
      <c r="BB3" s="35"/>
      <c r="BC3"/>
      <c r="BD3" s="35"/>
      <c r="BE3"/>
      <c r="BF3" s="35"/>
      <c r="BG3"/>
      <c r="BH3" s="35"/>
      <c r="BI3"/>
      <c r="BJ3" s="35"/>
      <c r="BK3"/>
      <c r="BL3" s="35"/>
      <c r="BM3"/>
      <c r="BN3" s="35"/>
      <c r="BO3"/>
      <c r="BP3" s="35"/>
      <c r="BQ3"/>
      <c r="BR3" s="35"/>
      <c r="BS3"/>
      <c r="BT3" s="35"/>
      <c r="BU3"/>
      <c r="BV3" s="35"/>
      <c r="BW3"/>
      <c r="BX3" s="35"/>
      <c r="BY3"/>
      <c r="BZ3" s="35"/>
      <c r="CA3"/>
      <c r="CB3" s="35"/>
      <c r="CC3"/>
      <c r="CD3" s="35"/>
      <c r="CE3"/>
      <c r="CF3" s="35"/>
      <c r="CG3"/>
      <c r="CH3" s="35"/>
      <c r="CI3"/>
      <c r="CJ3" s="35"/>
      <c r="CK3"/>
      <c r="CL3" s="35"/>
      <c r="CM3"/>
      <c r="CN3" s="35"/>
      <c r="CO3"/>
      <c r="CP3" s="35"/>
      <c r="CQ3"/>
      <c r="CR3" s="35"/>
      <c r="CS3"/>
      <c r="CT3" s="35"/>
      <c r="CU3"/>
      <c r="CV3" s="35"/>
      <c r="CW3"/>
      <c r="CX3" s="35"/>
      <c r="CY3"/>
      <c r="CZ3" s="35"/>
      <c r="DA3"/>
      <c r="DB3" s="35"/>
      <c r="DC3"/>
      <c r="DD3" s="35"/>
      <c r="DE3"/>
      <c r="DF3" s="35"/>
      <c r="DG3"/>
      <c r="DH3" s="35"/>
      <c r="DI3"/>
      <c r="DJ3" s="35"/>
      <c r="DK3"/>
      <c r="DL3" s="35"/>
      <c r="DM3"/>
      <c r="DN3" s="35"/>
      <c r="DO3"/>
      <c r="DP3" s="35"/>
      <c r="DQ3"/>
      <c r="DR3" s="35"/>
      <c r="DS3"/>
      <c r="DT3" s="35"/>
      <c r="DU3"/>
      <c r="DV3" s="35"/>
      <c r="DW3"/>
      <c r="DX3" s="35"/>
      <c r="DY3"/>
      <c r="DZ3" s="35"/>
      <c r="EA3"/>
      <c r="EB3" s="35"/>
      <c r="EC3"/>
      <c r="ED3" s="35"/>
      <c r="EE3"/>
      <c r="EF3" s="35"/>
      <c r="EG3"/>
      <c r="EH3" s="35"/>
      <c r="EI3"/>
      <c r="EJ3" s="35"/>
      <c r="EK3"/>
      <c r="EL3" s="35"/>
      <c r="EM3"/>
      <c r="EN3" s="35"/>
      <c r="EO3"/>
      <c r="EP3" s="35"/>
      <c r="EQ3"/>
      <c r="ER3" s="35"/>
      <c r="ES3"/>
      <c r="ET3" s="35"/>
      <c r="EU3"/>
      <c r="EV3" s="35"/>
      <c r="EW3"/>
      <c r="EX3" s="35"/>
      <c r="EY3"/>
      <c r="EZ3" s="35"/>
      <c r="FA3"/>
      <c r="FB3" s="35"/>
      <c r="FC3"/>
      <c r="FD3" s="35"/>
      <c r="FE3"/>
      <c r="FF3" s="35"/>
      <c r="FG3"/>
      <c r="FH3" s="35"/>
      <c r="FI3"/>
      <c r="FJ3" s="35"/>
      <c r="FK3"/>
      <c r="FL3" s="35"/>
      <c r="FM3"/>
      <c r="FN3" s="35"/>
      <c r="FO3"/>
      <c r="FP3" s="35"/>
      <c r="FQ3"/>
      <c r="FR3" s="35"/>
      <c r="FS3"/>
      <c r="FT3" s="35"/>
      <c r="FU3"/>
      <c r="FV3" s="35"/>
      <c r="FW3"/>
      <c r="FX3" s="35"/>
      <c r="FY3" t="s">
        <v>358</v>
      </c>
      <c r="FZ3" s="35"/>
      <c r="GA3" t="s">
        <v>358</v>
      </c>
      <c r="GB3" s="35"/>
      <c r="GC3" t="s">
        <v>358</v>
      </c>
      <c r="GD3" s="35"/>
      <c r="GE3" t="s">
        <v>358</v>
      </c>
      <c r="GF3" s="35"/>
      <c r="GG3" t="s">
        <v>358</v>
      </c>
      <c r="GH3" s="35"/>
      <c r="GI3" t="s">
        <v>358</v>
      </c>
      <c r="GJ3" s="35"/>
      <c r="GK3" t="s">
        <v>358</v>
      </c>
      <c r="GL3" s="35"/>
      <c r="GM3" t="s">
        <v>358</v>
      </c>
      <c r="GN3" s="35"/>
      <c r="GO3" t="s">
        <v>358</v>
      </c>
      <c r="GP3" s="35"/>
      <c r="GQ3" t="s">
        <v>358</v>
      </c>
      <c r="GR3" s="35"/>
      <c r="GS3" t="s">
        <v>358</v>
      </c>
      <c r="GT3" s="35"/>
      <c r="GU3" t="s">
        <v>358</v>
      </c>
      <c r="GV3" s="35"/>
      <c r="GW3" t="s">
        <v>358</v>
      </c>
      <c r="GX3" s="35"/>
      <c r="GY3" t="s">
        <v>358</v>
      </c>
      <c r="GZ3" s="35"/>
      <c r="HA3" t="s">
        <v>358</v>
      </c>
      <c r="HB3" s="35"/>
      <c r="HC3" t="s">
        <v>358</v>
      </c>
      <c r="HD3" s="35"/>
      <c r="HE3" t="s">
        <v>358</v>
      </c>
      <c r="HF3" s="35"/>
      <c r="HG3" t="s">
        <v>358</v>
      </c>
      <c r="HH3" s="35"/>
      <c r="HI3" t="s">
        <v>358</v>
      </c>
      <c r="HJ3" s="35"/>
      <c r="HK3" t="s">
        <v>358</v>
      </c>
      <c r="HL3" s="35"/>
      <c r="HM3" t="s">
        <v>358</v>
      </c>
      <c r="HN3" s="35"/>
      <c r="HO3" t="s">
        <v>358</v>
      </c>
      <c r="HP3" s="35"/>
      <c r="HQ3" t="s">
        <v>358</v>
      </c>
      <c r="HR3" s="35"/>
      <c r="HS3" t="s">
        <v>358</v>
      </c>
      <c r="HT3" s="35"/>
      <c r="HU3" t="s">
        <v>358</v>
      </c>
      <c r="HV3" s="35"/>
      <c r="HW3" t="s">
        <v>358</v>
      </c>
      <c r="HX3" s="35"/>
      <c r="HY3" t="s">
        <v>358</v>
      </c>
      <c r="HZ3" s="35"/>
      <c r="IA3" t="s">
        <v>358</v>
      </c>
      <c r="IB3" s="35"/>
      <c r="IC3" t="s">
        <v>358</v>
      </c>
      <c r="ID3" s="35"/>
      <c r="IE3" t="s">
        <v>358</v>
      </c>
      <c r="IF3" s="35"/>
      <c r="IG3" t="s">
        <v>358</v>
      </c>
      <c r="IH3" s="35"/>
      <c r="II3" t="s">
        <v>358</v>
      </c>
      <c r="IJ3" s="35"/>
      <c r="IK3" t="s">
        <v>358</v>
      </c>
      <c r="IL3" s="35"/>
      <c r="IM3" t="s">
        <v>358</v>
      </c>
      <c r="IN3" s="35"/>
      <c r="IO3" t="s">
        <v>358</v>
      </c>
      <c r="IP3" s="35"/>
      <c r="IQ3" t="s">
        <v>358</v>
      </c>
      <c r="IR3" s="35"/>
      <c r="IS3" t="s">
        <v>358</v>
      </c>
      <c r="IT3" s="35"/>
      <c r="IU3" t="s">
        <v>358</v>
      </c>
      <c r="IV3" s="35"/>
    </row>
    <row r="4" spans="1:256" ht="14.25">
      <c r="A4" s="226" t="s">
        <v>359</v>
      </c>
      <c r="B4" s="227"/>
      <c r="C4"/>
      <c r="D4" s="35"/>
      <c r="E4"/>
      <c r="F4" s="35"/>
      <c r="G4"/>
      <c r="H4" s="35"/>
      <c r="I4"/>
      <c r="J4" s="35"/>
      <c r="K4"/>
      <c r="L4" s="35"/>
      <c r="M4"/>
      <c r="N4" s="35"/>
      <c r="O4"/>
      <c r="P4" s="35"/>
      <c r="Q4"/>
      <c r="R4" s="35"/>
      <c r="S4"/>
      <c r="T4" s="35"/>
      <c r="U4"/>
      <c r="V4" s="35"/>
      <c r="W4"/>
      <c r="X4" s="35"/>
      <c r="Y4"/>
      <c r="Z4" s="35"/>
      <c r="AA4"/>
      <c r="AB4" s="35"/>
      <c r="AC4"/>
      <c r="AD4" s="35"/>
      <c r="AE4"/>
      <c r="AF4" s="35"/>
      <c r="AG4"/>
      <c r="AH4" s="35"/>
      <c r="AI4"/>
      <c r="AJ4" s="35"/>
      <c r="AK4"/>
      <c r="AL4" s="35"/>
      <c r="AM4"/>
      <c r="AN4" s="35"/>
      <c r="AO4"/>
      <c r="AP4" s="35"/>
      <c r="AQ4"/>
      <c r="AR4" s="35"/>
      <c r="AS4"/>
      <c r="AT4" s="35"/>
      <c r="AU4"/>
      <c r="AV4" s="35"/>
      <c r="AW4"/>
      <c r="AX4" s="35"/>
      <c r="AY4"/>
      <c r="AZ4" s="35"/>
      <c r="BA4"/>
      <c r="BB4" s="35"/>
      <c r="BC4"/>
      <c r="BD4" s="35"/>
      <c r="BE4"/>
      <c r="BF4" s="35"/>
      <c r="BG4"/>
      <c r="BH4" s="35"/>
      <c r="BI4"/>
      <c r="BJ4" s="35"/>
      <c r="BK4"/>
      <c r="BL4" s="35"/>
      <c r="BM4"/>
      <c r="BN4" s="35"/>
      <c r="BO4"/>
      <c r="BP4" s="35"/>
      <c r="BQ4"/>
      <c r="BR4" s="35"/>
      <c r="BS4"/>
      <c r="BT4" s="35"/>
      <c r="BU4"/>
      <c r="BV4" s="35"/>
      <c r="BW4"/>
      <c r="BX4" s="35"/>
      <c r="BY4"/>
      <c r="BZ4" s="35"/>
      <c r="CA4"/>
      <c r="CB4" s="35"/>
      <c r="CC4"/>
      <c r="CD4" s="35"/>
      <c r="CE4"/>
      <c r="CF4" s="35"/>
      <c r="CG4"/>
      <c r="CH4" s="35"/>
      <c r="CI4"/>
      <c r="CJ4" s="35"/>
      <c r="CK4"/>
      <c r="CL4" s="35"/>
      <c r="CM4"/>
      <c r="CN4" s="35"/>
      <c r="CO4"/>
      <c r="CP4" s="35"/>
      <c r="CQ4"/>
      <c r="CR4" s="35"/>
      <c r="CS4"/>
      <c r="CT4" s="35"/>
      <c r="CU4"/>
      <c r="CV4" s="35"/>
      <c r="CW4"/>
      <c r="CX4" s="35"/>
      <c r="CY4"/>
      <c r="CZ4" s="35"/>
      <c r="DA4"/>
      <c r="DB4" s="35"/>
      <c r="DC4"/>
      <c r="DD4" s="35"/>
      <c r="DE4"/>
      <c r="DF4" s="35"/>
      <c r="DG4"/>
      <c r="DH4" s="35"/>
      <c r="DI4"/>
      <c r="DJ4" s="35"/>
      <c r="DK4"/>
      <c r="DL4" s="35"/>
      <c r="DM4"/>
      <c r="DN4" s="35"/>
      <c r="DO4"/>
      <c r="DP4" s="35"/>
      <c r="DQ4"/>
      <c r="DR4" s="35"/>
      <c r="DS4"/>
      <c r="DT4" s="35"/>
      <c r="DU4"/>
      <c r="DV4" s="35"/>
      <c r="DW4"/>
      <c r="DX4" s="35"/>
      <c r="DY4"/>
      <c r="DZ4" s="35"/>
      <c r="EA4"/>
      <c r="EB4" s="35"/>
      <c r="EC4"/>
      <c r="ED4" s="35"/>
      <c r="EE4"/>
      <c r="EF4" s="35"/>
      <c r="EG4"/>
      <c r="EH4" s="35"/>
      <c r="EI4"/>
      <c r="EJ4" s="35"/>
      <c r="EK4"/>
      <c r="EL4" s="35"/>
      <c r="EM4"/>
      <c r="EN4" s="35"/>
      <c r="EO4"/>
      <c r="EP4" s="35"/>
      <c r="EQ4"/>
      <c r="ER4" s="35"/>
      <c r="ES4"/>
      <c r="ET4" s="35"/>
      <c r="EU4"/>
      <c r="EV4" s="35"/>
      <c r="EW4"/>
      <c r="EX4" s="35"/>
      <c r="EY4"/>
      <c r="EZ4" s="35"/>
      <c r="FA4"/>
      <c r="FB4" s="35"/>
      <c r="FC4"/>
      <c r="FD4" s="35"/>
      <c r="FE4"/>
      <c r="FF4" s="35"/>
      <c r="FG4"/>
      <c r="FH4" s="35"/>
      <c r="FI4"/>
      <c r="FJ4" s="35"/>
      <c r="FK4"/>
      <c r="FL4" s="35"/>
      <c r="FM4"/>
      <c r="FN4" s="35"/>
      <c r="FO4"/>
      <c r="FP4" s="35"/>
      <c r="FQ4"/>
      <c r="FR4" s="35"/>
      <c r="FS4"/>
      <c r="FT4" s="35"/>
      <c r="FU4"/>
      <c r="FV4" s="35"/>
      <c r="FW4"/>
      <c r="FX4" s="35"/>
      <c r="FY4" t="s">
        <v>359</v>
      </c>
      <c r="FZ4" s="35"/>
      <c r="GA4" t="s">
        <v>359</v>
      </c>
      <c r="GB4" s="35"/>
      <c r="GC4" t="s">
        <v>359</v>
      </c>
      <c r="GD4" s="35"/>
      <c r="GE4" t="s">
        <v>359</v>
      </c>
      <c r="GF4" s="35"/>
      <c r="GG4" t="s">
        <v>359</v>
      </c>
      <c r="GH4" s="35"/>
      <c r="GI4" t="s">
        <v>359</v>
      </c>
      <c r="GJ4" s="35"/>
      <c r="GK4" t="s">
        <v>359</v>
      </c>
      <c r="GL4" s="35"/>
      <c r="GM4" t="s">
        <v>359</v>
      </c>
      <c r="GN4" s="35"/>
      <c r="GO4" t="s">
        <v>359</v>
      </c>
      <c r="GP4" s="35"/>
      <c r="GQ4" t="s">
        <v>359</v>
      </c>
      <c r="GR4" s="35"/>
      <c r="GS4" t="s">
        <v>359</v>
      </c>
      <c r="GT4" s="35"/>
      <c r="GU4" t="s">
        <v>359</v>
      </c>
      <c r="GV4" s="35"/>
      <c r="GW4" t="s">
        <v>359</v>
      </c>
      <c r="GX4" s="35"/>
      <c r="GY4" t="s">
        <v>359</v>
      </c>
      <c r="GZ4" s="35"/>
      <c r="HA4" t="s">
        <v>359</v>
      </c>
      <c r="HB4" s="35"/>
      <c r="HC4" t="s">
        <v>359</v>
      </c>
      <c r="HD4" s="35"/>
      <c r="HE4" t="s">
        <v>359</v>
      </c>
      <c r="HF4" s="35"/>
      <c r="HG4" t="s">
        <v>359</v>
      </c>
      <c r="HH4" s="35"/>
      <c r="HI4" t="s">
        <v>359</v>
      </c>
      <c r="HJ4" s="35"/>
      <c r="HK4" t="s">
        <v>359</v>
      </c>
      <c r="HL4" s="35"/>
      <c r="HM4" t="s">
        <v>359</v>
      </c>
      <c r="HN4" s="35"/>
      <c r="HO4" t="s">
        <v>359</v>
      </c>
      <c r="HP4" s="35"/>
      <c r="HQ4" t="s">
        <v>359</v>
      </c>
      <c r="HR4" s="35"/>
      <c r="HS4" t="s">
        <v>359</v>
      </c>
      <c r="HT4" s="35"/>
      <c r="HU4" t="s">
        <v>359</v>
      </c>
      <c r="HV4" s="35"/>
      <c r="HW4" t="s">
        <v>359</v>
      </c>
      <c r="HX4" s="35"/>
      <c r="HY4" t="s">
        <v>359</v>
      </c>
      <c r="HZ4" s="35"/>
      <c r="IA4" t="s">
        <v>359</v>
      </c>
      <c r="IB4" s="35"/>
      <c r="IC4" t="s">
        <v>359</v>
      </c>
      <c r="ID4" s="35"/>
      <c r="IE4" t="s">
        <v>359</v>
      </c>
      <c r="IF4" s="35"/>
      <c r="IG4" t="s">
        <v>359</v>
      </c>
      <c r="IH4" s="35"/>
      <c r="II4" t="s">
        <v>359</v>
      </c>
      <c r="IJ4" s="35"/>
      <c r="IK4" t="s">
        <v>359</v>
      </c>
      <c r="IL4" s="35"/>
      <c r="IM4" t="s">
        <v>359</v>
      </c>
      <c r="IN4" s="35"/>
      <c r="IO4" t="s">
        <v>359</v>
      </c>
      <c r="IP4" s="35"/>
      <c r="IQ4" t="s">
        <v>359</v>
      </c>
      <c r="IR4" s="35"/>
      <c r="IS4" t="s">
        <v>359</v>
      </c>
      <c r="IT4" s="35"/>
      <c r="IU4" t="s">
        <v>359</v>
      </c>
      <c r="IV4" s="35"/>
    </row>
    <row r="5" spans="1:256" ht="14.25">
      <c r="A5" s="226"/>
      <c r="B5" s="227"/>
      <c r="C5"/>
      <c r="D5" s="35"/>
      <c r="E5"/>
      <c r="F5" s="35"/>
      <c r="G5"/>
      <c r="H5" s="35"/>
      <c r="I5"/>
      <c r="J5" s="35"/>
      <c r="K5"/>
      <c r="L5" s="35"/>
      <c r="M5"/>
      <c r="N5" s="35"/>
      <c r="O5"/>
      <c r="P5" s="35"/>
      <c r="Q5"/>
      <c r="R5" s="35"/>
      <c r="S5"/>
      <c r="T5" s="35"/>
      <c r="U5"/>
      <c r="V5" s="35"/>
      <c r="W5"/>
      <c r="X5" s="35"/>
      <c r="Y5"/>
      <c r="Z5" s="35"/>
      <c r="AA5"/>
      <c r="AB5" s="35"/>
      <c r="AC5"/>
      <c r="AD5" s="35"/>
      <c r="AE5"/>
      <c r="AF5" s="35"/>
      <c r="AG5"/>
      <c r="AH5" s="35"/>
      <c r="AI5"/>
      <c r="AJ5" s="35"/>
      <c r="AK5"/>
      <c r="AL5" s="35"/>
      <c r="AM5"/>
      <c r="AN5" s="35"/>
      <c r="AO5"/>
      <c r="AP5" s="35"/>
      <c r="AQ5"/>
      <c r="AR5" s="35"/>
      <c r="AS5"/>
      <c r="AT5" s="35"/>
      <c r="AU5"/>
      <c r="AV5" s="35"/>
      <c r="AW5"/>
      <c r="AX5" s="35"/>
      <c r="AY5"/>
      <c r="AZ5" s="35"/>
      <c r="BA5"/>
      <c r="BB5" s="35"/>
      <c r="BC5"/>
      <c r="BD5" s="35"/>
      <c r="BE5"/>
      <c r="BF5" s="35"/>
      <c r="BG5"/>
      <c r="BH5" s="35"/>
      <c r="BI5"/>
      <c r="BJ5" s="35"/>
      <c r="BK5"/>
      <c r="BL5" s="35"/>
      <c r="BM5"/>
      <c r="BN5" s="35"/>
      <c r="BO5"/>
      <c r="BP5" s="35"/>
      <c r="BQ5"/>
      <c r="BR5" s="35"/>
      <c r="BS5"/>
      <c r="BT5" s="35"/>
      <c r="BU5"/>
      <c r="BV5" s="35"/>
      <c r="BW5"/>
      <c r="BX5" s="35"/>
      <c r="BY5"/>
      <c r="BZ5" s="35"/>
      <c r="CA5"/>
      <c r="CB5" s="35"/>
      <c r="CC5"/>
      <c r="CD5" s="35"/>
      <c r="CE5"/>
      <c r="CF5" s="35"/>
      <c r="CG5"/>
      <c r="CH5" s="35"/>
      <c r="CI5"/>
      <c r="CJ5" s="35"/>
      <c r="CK5"/>
      <c r="CL5" s="35"/>
      <c r="CM5"/>
      <c r="CN5" s="35"/>
      <c r="CO5"/>
      <c r="CP5" s="35"/>
      <c r="CQ5"/>
      <c r="CR5" s="35"/>
      <c r="CS5"/>
      <c r="CT5" s="35"/>
      <c r="CU5"/>
      <c r="CV5" s="35"/>
      <c r="CW5"/>
      <c r="CX5" s="35"/>
      <c r="CY5"/>
      <c r="CZ5" s="35"/>
      <c r="DA5"/>
      <c r="DB5" s="35"/>
      <c r="DC5"/>
      <c r="DD5" s="35"/>
      <c r="DE5"/>
      <c r="DF5" s="35"/>
      <c r="DG5"/>
      <c r="DH5" s="35"/>
      <c r="DI5"/>
      <c r="DJ5" s="35"/>
      <c r="DK5"/>
      <c r="DL5" s="35"/>
      <c r="DM5"/>
      <c r="DN5" s="35"/>
      <c r="DO5"/>
      <c r="DP5" s="35"/>
      <c r="DQ5"/>
      <c r="DR5" s="35"/>
      <c r="DS5"/>
      <c r="DT5" s="35"/>
      <c r="DU5"/>
      <c r="DV5" s="35"/>
      <c r="DW5"/>
      <c r="DX5" s="35"/>
      <c r="DY5"/>
      <c r="DZ5" s="35"/>
      <c r="EA5"/>
      <c r="EB5" s="35"/>
      <c r="EC5"/>
      <c r="ED5" s="35"/>
      <c r="EE5"/>
      <c r="EF5" s="35"/>
      <c r="EG5"/>
      <c r="EH5" s="35"/>
      <c r="EI5"/>
      <c r="EJ5" s="35"/>
      <c r="EK5"/>
      <c r="EL5" s="35"/>
      <c r="EM5"/>
      <c r="EN5" s="35"/>
      <c r="EO5"/>
      <c r="EP5" s="35"/>
      <c r="EQ5"/>
      <c r="ER5" s="35"/>
      <c r="ES5"/>
      <c r="ET5" s="35"/>
      <c r="EU5"/>
      <c r="EV5" s="35"/>
      <c r="EW5"/>
      <c r="EX5" s="35"/>
      <c r="EY5"/>
      <c r="EZ5" s="35"/>
      <c r="FA5"/>
      <c r="FB5" s="35"/>
      <c r="FC5"/>
      <c r="FD5" s="35"/>
      <c r="FE5"/>
      <c r="FF5" s="35"/>
      <c r="FG5"/>
      <c r="FH5" s="35"/>
      <c r="FI5"/>
      <c r="FJ5" s="35"/>
      <c r="FK5"/>
      <c r="FL5" s="35"/>
      <c r="FM5"/>
      <c r="FN5" s="35"/>
      <c r="FO5"/>
      <c r="FP5" s="35"/>
      <c r="FQ5"/>
      <c r="FR5" s="35"/>
      <c r="FS5"/>
      <c r="FT5" s="35"/>
      <c r="FU5"/>
      <c r="FV5" s="35"/>
      <c r="FW5"/>
      <c r="FX5" s="35"/>
      <c r="FY5"/>
      <c r="FZ5" s="35"/>
      <c r="GA5"/>
      <c r="GB5" s="35"/>
      <c r="GC5"/>
      <c r="GD5" s="35"/>
      <c r="GE5"/>
      <c r="GF5" s="35"/>
      <c r="GG5"/>
      <c r="GH5" s="35"/>
      <c r="GI5"/>
      <c r="GJ5" s="35"/>
      <c r="GK5"/>
      <c r="GL5" s="35"/>
      <c r="GM5"/>
      <c r="GN5" s="35"/>
      <c r="GO5"/>
      <c r="GP5" s="35"/>
      <c r="GQ5"/>
      <c r="GR5" s="35"/>
      <c r="GS5"/>
      <c r="GT5" s="35"/>
      <c r="GU5"/>
      <c r="GV5" s="35"/>
      <c r="GW5"/>
      <c r="GX5" s="35"/>
      <c r="GY5"/>
      <c r="GZ5" s="35"/>
      <c r="HA5"/>
      <c r="HB5" s="35"/>
      <c r="HC5"/>
      <c r="HD5" s="35"/>
      <c r="HE5"/>
      <c r="HF5" s="35"/>
      <c r="HG5"/>
      <c r="HH5" s="35"/>
      <c r="HI5"/>
      <c r="HJ5" s="35"/>
      <c r="HK5"/>
      <c r="HL5" s="35"/>
      <c r="HM5"/>
      <c r="HN5" s="35"/>
      <c r="HO5"/>
      <c r="HP5" s="35"/>
      <c r="HQ5"/>
      <c r="HR5" s="35"/>
      <c r="HS5"/>
      <c r="HT5" s="35"/>
      <c r="HU5"/>
      <c r="HV5" s="35"/>
      <c r="HW5"/>
      <c r="HX5" s="35"/>
      <c r="HY5"/>
      <c r="HZ5" s="35"/>
      <c r="IA5"/>
      <c r="IB5" s="35"/>
      <c r="IC5"/>
      <c r="ID5" s="35"/>
      <c r="IE5"/>
      <c r="IF5" s="35"/>
      <c r="IG5"/>
      <c r="IH5" s="35"/>
      <c r="II5"/>
      <c r="IJ5" s="35"/>
      <c r="IK5"/>
      <c r="IL5" s="35"/>
      <c r="IM5"/>
      <c r="IN5" s="35"/>
      <c r="IO5"/>
      <c r="IP5" s="35"/>
      <c r="IQ5"/>
      <c r="IR5" s="35"/>
      <c r="IS5"/>
      <c r="IT5" s="35"/>
      <c r="IU5"/>
      <c r="IV5" s="35"/>
    </row>
    <row r="6" spans="1:256" ht="14.25">
      <c r="A6" s="226" t="s">
        <v>368</v>
      </c>
      <c r="B6" s="227"/>
      <c r="C6"/>
      <c r="D6" s="35"/>
      <c r="E6"/>
      <c r="F6" s="35"/>
      <c r="G6"/>
      <c r="H6" s="35"/>
      <c r="I6"/>
      <c r="J6" s="35"/>
      <c r="K6"/>
      <c r="L6" s="35"/>
      <c r="M6"/>
      <c r="N6" s="35"/>
      <c r="O6"/>
      <c r="P6" s="35"/>
      <c r="Q6"/>
      <c r="R6" s="35"/>
      <c r="S6"/>
      <c r="T6" s="35"/>
      <c r="U6"/>
      <c r="V6" s="35"/>
      <c r="W6"/>
      <c r="X6" s="35"/>
      <c r="Y6"/>
      <c r="Z6" s="35"/>
      <c r="AA6"/>
      <c r="AB6" s="35"/>
      <c r="AC6"/>
      <c r="AD6" s="35"/>
      <c r="AE6"/>
      <c r="AF6" s="35"/>
      <c r="AG6"/>
      <c r="AH6" s="35"/>
      <c r="AI6"/>
      <c r="AJ6" s="35"/>
      <c r="AK6"/>
      <c r="AL6" s="35"/>
      <c r="AM6"/>
      <c r="AN6" s="35"/>
      <c r="AO6"/>
      <c r="AP6" s="35"/>
      <c r="AQ6"/>
      <c r="AR6" s="35"/>
      <c r="AS6"/>
      <c r="AT6" s="35"/>
      <c r="AU6"/>
      <c r="AV6" s="35"/>
      <c r="AW6"/>
      <c r="AX6" s="35"/>
      <c r="AY6"/>
      <c r="AZ6" s="35"/>
      <c r="BA6"/>
      <c r="BB6" s="35"/>
      <c r="BC6"/>
      <c r="BD6" s="35"/>
      <c r="BE6"/>
      <c r="BF6" s="35"/>
      <c r="BG6"/>
      <c r="BH6" s="35"/>
      <c r="BI6"/>
      <c r="BJ6" s="35"/>
      <c r="BK6"/>
      <c r="BL6" s="35"/>
      <c r="BM6"/>
      <c r="BN6" s="35"/>
      <c r="BO6"/>
      <c r="BP6" s="35"/>
      <c r="BQ6"/>
      <c r="BR6" s="35"/>
      <c r="BS6"/>
      <c r="BT6" s="35"/>
      <c r="BU6"/>
      <c r="BV6" s="35"/>
      <c r="BW6"/>
      <c r="BX6" s="35"/>
      <c r="BY6"/>
      <c r="BZ6" s="35"/>
      <c r="CA6"/>
      <c r="CB6" s="35"/>
      <c r="CC6"/>
      <c r="CD6" s="35"/>
      <c r="CE6"/>
      <c r="CF6" s="35"/>
      <c r="CG6"/>
      <c r="CH6" s="35"/>
      <c r="CI6"/>
      <c r="CJ6" s="35"/>
      <c r="CK6"/>
      <c r="CL6" s="35"/>
      <c r="CM6"/>
      <c r="CN6" s="35"/>
      <c r="CO6"/>
      <c r="CP6" s="35"/>
      <c r="CQ6"/>
      <c r="CR6" s="35"/>
      <c r="CS6"/>
      <c r="CT6" s="35"/>
      <c r="CU6"/>
      <c r="CV6" s="35"/>
      <c r="CW6"/>
      <c r="CX6" s="35"/>
      <c r="CY6"/>
      <c r="CZ6" s="35"/>
      <c r="DA6"/>
      <c r="DB6" s="35"/>
      <c r="DC6"/>
      <c r="DD6" s="35"/>
      <c r="DE6"/>
      <c r="DF6" s="35"/>
      <c r="DG6"/>
      <c r="DH6" s="35"/>
      <c r="DI6"/>
      <c r="DJ6" s="35"/>
      <c r="DK6"/>
      <c r="DL6" s="35"/>
      <c r="DM6"/>
      <c r="DN6" s="35"/>
      <c r="DO6"/>
      <c r="DP6" s="35"/>
      <c r="DQ6"/>
      <c r="DR6" s="35"/>
      <c r="DS6"/>
      <c r="DT6" s="35"/>
      <c r="DU6"/>
      <c r="DV6" s="35"/>
      <c r="DW6"/>
      <c r="DX6" s="35"/>
      <c r="DY6"/>
      <c r="DZ6" s="35"/>
      <c r="EA6"/>
      <c r="EB6" s="35"/>
      <c r="EC6"/>
      <c r="ED6" s="35"/>
      <c r="EE6"/>
      <c r="EF6" s="35"/>
      <c r="EG6"/>
      <c r="EH6" s="35"/>
      <c r="EI6"/>
      <c r="EJ6" s="35"/>
      <c r="EK6"/>
      <c r="EL6" s="35"/>
      <c r="EM6"/>
      <c r="EN6" s="35"/>
      <c r="EO6"/>
      <c r="EP6" s="35"/>
      <c r="EQ6"/>
      <c r="ER6" s="35"/>
      <c r="ES6"/>
      <c r="ET6" s="35"/>
      <c r="EU6"/>
      <c r="EV6" s="35"/>
      <c r="EW6"/>
      <c r="EX6" s="35"/>
      <c r="EY6"/>
      <c r="EZ6" s="35"/>
      <c r="FA6"/>
      <c r="FB6" s="35"/>
      <c r="FC6"/>
      <c r="FD6" s="35"/>
      <c r="FE6"/>
      <c r="FF6" s="35"/>
      <c r="FG6"/>
      <c r="FH6" s="35"/>
      <c r="FI6"/>
      <c r="FJ6" s="35"/>
      <c r="FK6"/>
      <c r="FL6" s="35"/>
      <c r="FM6"/>
      <c r="FN6" s="35"/>
      <c r="FO6"/>
      <c r="FP6" s="35"/>
      <c r="FQ6"/>
      <c r="FR6" s="35"/>
      <c r="FS6"/>
      <c r="FT6" s="35"/>
      <c r="FU6"/>
      <c r="FV6" s="35"/>
      <c r="FW6"/>
      <c r="FX6" s="35"/>
      <c r="FY6" t="s">
        <v>360</v>
      </c>
      <c r="FZ6" s="35"/>
      <c r="GA6" t="s">
        <v>360</v>
      </c>
      <c r="GB6" s="35"/>
      <c r="GC6" t="s">
        <v>360</v>
      </c>
      <c r="GD6" s="35"/>
      <c r="GE6" t="s">
        <v>360</v>
      </c>
      <c r="GF6" s="35"/>
      <c r="GG6" t="s">
        <v>360</v>
      </c>
      <c r="GH6" s="35"/>
      <c r="GI6" t="s">
        <v>360</v>
      </c>
      <c r="GJ6" s="35"/>
      <c r="GK6" t="s">
        <v>360</v>
      </c>
      <c r="GL6" s="35"/>
      <c r="GM6" t="s">
        <v>360</v>
      </c>
      <c r="GN6" s="35"/>
      <c r="GO6" t="s">
        <v>360</v>
      </c>
      <c r="GP6" s="35"/>
      <c r="GQ6" t="s">
        <v>360</v>
      </c>
      <c r="GR6" s="35"/>
      <c r="GS6" t="s">
        <v>360</v>
      </c>
      <c r="GT6" s="35"/>
      <c r="GU6" t="s">
        <v>360</v>
      </c>
      <c r="GV6" s="35"/>
      <c r="GW6" t="s">
        <v>360</v>
      </c>
      <c r="GX6" s="35"/>
      <c r="GY6" t="s">
        <v>360</v>
      </c>
      <c r="GZ6" s="35"/>
      <c r="HA6" t="s">
        <v>360</v>
      </c>
      <c r="HB6" s="35"/>
      <c r="HC6" t="s">
        <v>360</v>
      </c>
      <c r="HD6" s="35"/>
      <c r="HE6" t="s">
        <v>360</v>
      </c>
      <c r="HF6" s="35"/>
      <c r="HG6" t="s">
        <v>360</v>
      </c>
      <c r="HH6" s="35"/>
      <c r="HI6" t="s">
        <v>360</v>
      </c>
      <c r="HJ6" s="35"/>
      <c r="HK6" t="s">
        <v>360</v>
      </c>
      <c r="HL6" s="35"/>
      <c r="HM6" t="s">
        <v>360</v>
      </c>
      <c r="HN6" s="35"/>
      <c r="HO6" t="s">
        <v>360</v>
      </c>
      <c r="HP6" s="35"/>
      <c r="HQ6" t="s">
        <v>360</v>
      </c>
      <c r="HR6" s="35"/>
      <c r="HS6" t="s">
        <v>360</v>
      </c>
      <c r="HT6" s="35"/>
      <c r="HU6" t="s">
        <v>360</v>
      </c>
      <c r="HV6" s="35"/>
      <c r="HW6" t="s">
        <v>360</v>
      </c>
      <c r="HX6" s="35"/>
      <c r="HY6" t="s">
        <v>360</v>
      </c>
      <c r="HZ6" s="35"/>
      <c r="IA6" t="s">
        <v>360</v>
      </c>
      <c r="IB6" s="35"/>
      <c r="IC6" t="s">
        <v>360</v>
      </c>
      <c r="ID6" s="35"/>
      <c r="IE6" t="s">
        <v>360</v>
      </c>
      <c r="IF6" s="35"/>
      <c r="IG6" t="s">
        <v>360</v>
      </c>
      <c r="IH6" s="35"/>
      <c r="II6" t="s">
        <v>360</v>
      </c>
      <c r="IJ6" s="35"/>
      <c r="IK6" t="s">
        <v>360</v>
      </c>
      <c r="IL6" s="35"/>
      <c r="IM6" t="s">
        <v>360</v>
      </c>
      <c r="IN6" s="35"/>
      <c r="IO6" t="s">
        <v>360</v>
      </c>
      <c r="IP6" s="35"/>
      <c r="IQ6" t="s">
        <v>360</v>
      </c>
      <c r="IR6" s="35"/>
      <c r="IS6" t="s">
        <v>360</v>
      </c>
      <c r="IT6" s="35"/>
      <c r="IU6" t="s">
        <v>360</v>
      </c>
      <c r="IV6" s="35"/>
    </row>
    <row r="7" spans="1:256" ht="14.25">
      <c r="A7" s="226"/>
      <c r="B7" s="227"/>
      <c r="C7"/>
      <c r="D7" s="35"/>
      <c r="E7"/>
      <c r="F7" s="35"/>
      <c r="G7"/>
      <c r="H7" s="35"/>
      <c r="I7"/>
      <c r="J7" s="35"/>
      <c r="K7"/>
      <c r="L7" s="35"/>
      <c r="M7"/>
      <c r="N7" s="35"/>
      <c r="O7"/>
      <c r="P7" s="35"/>
      <c r="Q7"/>
      <c r="R7" s="35"/>
      <c r="S7"/>
      <c r="T7" s="35"/>
      <c r="U7"/>
      <c r="V7" s="35"/>
      <c r="W7"/>
      <c r="X7" s="35"/>
      <c r="Y7"/>
      <c r="Z7" s="35"/>
      <c r="AA7"/>
      <c r="AB7" s="35"/>
      <c r="AC7"/>
      <c r="AD7" s="35"/>
      <c r="AE7"/>
      <c r="AF7" s="35"/>
      <c r="AG7"/>
      <c r="AH7" s="35"/>
      <c r="AI7"/>
      <c r="AJ7" s="35"/>
      <c r="AK7"/>
      <c r="AL7" s="35"/>
      <c r="AM7"/>
      <c r="AN7" s="35"/>
      <c r="AO7"/>
      <c r="AP7" s="35"/>
      <c r="AQ7"/>
      <c r="AR7" s="35"/>
      <c r="AS7"/>
      <c r="AT7" s="35"/>
      <c r="AU7"/>
      <c r="AV7" s="35"/>
      <c r="AW7"/>
      <c r="AX7" s="35"/>
      <c r="AY7"/>
      <c r="AZ7" s="35"/>
      <c r="BA7"/>
      <c r="BB7" s="35"/>
      <c r="BC7"/>
      <c r="BD7" s="35"/>
      <c r="BE7"/>
      <c r="BF7" s="35"/>
      <c r="BG7"/>
      <c r="BH7" s="35"/>
      <c r="BI7"/>
      <c r="BJ7" s="35"/>
      <c r="BK7"/>
      <c r="BL7" s="35"/>
      <c r="BM7"/>
      <c r="BN7" s="35"/>
      <c r="BO7"/>
      <c r="BP7" s="35"/>
      <c r="BQ7"/>
      <c r="BR7" s="35"/>
      <c r="BS7"/>
      <c r="BT7" s="35"/>
      <c r="BU7"/>
      <c r="BV7" s="35"/>
      <c r="BW7"/>
      <c r="BX7" s="35"/>
      <c r="BY7"/>
      <c r="BZ7" s="35"/>
      <c r="CA7"/>
      <c r="CB7" s="35"/>
      <c r="CC7"/>
      <c r="CD7" s="35"/>
      <c r="CE7"/>
      <c r="CF7" s="35"/>
      <c r="CG7"/>
      <c r="CH7" s="35"/>
      <c r="CI7"/>
      <c r="CJ7" s="35"/>
      <c r="CK7"/>
      <c r="CL7" s="35"/>
      <c r="CM7"/>
      <c r="CN7" s="35"/>
      <c r="CO7"/>
      <c r="CP7" s="35"/>
      <c r="CQ7"/>
      <c r="CR7" s="35"/>
      <c r="CS7"/>
      <c r="CT7" s="35"/>
      <c r="CU7"/>
      <c r="CV7" s="35"/>
      <c r="CW7"/>
      <c r="CX7" s="35"/>
      <c r="CY7"/>
      <c r="CZ7" s="35"/>
      <c r="DA7"/>
      <c r="DB7" s="35"/>
      <c r="DC7"/>
      <c r="DD7" s="35"/>
      <c r="DE7"/>
      <c r="DF7" s="35"/>
      <c r="DG7"/>
      <c r="DH7" s="35"/>
      <c r="DI7"/>
      <c r="DJ7" s="35"/>
      <c r="DK7"/>
      <c r="DL7" s="35"/>
      <c r="DM7"/>
      <c r="DN7" s="35"/>
      <c r="DO7"/>
      <c r="DP7" s="35"/>
      <c r="DQ7"/>
      <c r="DR7" s="35"/>
      <c r="DS7"/>
      <c r="DT7" s="35"/>
      <c r="DU7"/>
      <c r="DV7" s="35"/>
      <c r="DW7"/>
      <c r="DX7" s="35"/>
      <c r="DY7"/>
      <c r="DZ7" s="35"/>
      <c r="EA7"/>
      <c r="EB7" s="35"/>
      <c r="EC7"/>
      <c r="ED7" s="35"/>
      <c r="EE7"/>
      <c r="EF7" s="35"/>
      <c r="EG7"/>
      <c r="EH7" s="35"/>
      <c r="EI7"/>
      <c r="EJ7" s="35"/>
      <c r="EK7"/>
      <c r="EL7" s="35"/>
      <c r="EM7"/>
      <c r="EN7" s="35"/>
      <c r="EO7"/>
      <c r="EP7" s="35"/>
      <c r="EQ7"/>
      <c r="ER7" s="35"/>
      <c r="ES7"/>
      <c r="ET7" s="35"/>
      <c r="EU7"/>
      <c r="EV7" s="35"/>
      <c r="EW7"/>
      <c r="EX7" s="35"/>
      <c r="EY7"/>
      <c r="EZ7" s="35"/>
      <c r="FA7"/>
      <c r="FB7" s="35"/>
      <c r="FC7"/>
      <c r="FD7" s="35"/>
      <c r="FE7"/>
      <c r="FF7" s="35"/>
      <c r="FG7"/>
      <c r="FH7" s="35"/>
      <c r="FI7"/>
      <c r="FJ7" s="35"/>
      <c r="FK7"/>
      <c r="FL7" s="35"/>
      <c r="FM7"/>
      <c r="FN7" s="35"/>
      <c r="FO7"/>
      <c r="FP7" s="35"/>
      <c r="FQ7"/>
      <c r="FR7" s="35"/>
      <c r="FS7"/>
      <c r="FT7" s="35"/>
      <c r="FU7"/>
      <c r="FV7" s="35"/>
      <c r="FW7"/>
      <c r="FX7" s="35"/>
      <c r="FY7"/>
      <c r="FZ7" s="35"/>
      <c r="GA7"/>
      <c r="GB7" s="35"/>
      <c r="GC7"/>
      <c r="GD7" s="35"/>
      <c r="GE7"/>
      <c r="GF7" s="35"/>
      <c r="GG7"/>
      <c r="GH7" s="35"/>
      <c r="GI7"/>
      <c r="GJ7" s="35"/>
      <c r="GK7"/>
      <c r="GL7" s="35"/>
      <c r="GM7"/>
      <c r="GN7" s="35"/>
      <c r="GO7"/>
      <c r="GP7" s="35"/>
      <c r="GQ7"/>
      <c r="GR7" s="35"/>
      <c r="GS7"/>
      <c r="GT7" s="35"/>
      <c r="GU7"/>
      <c r="GV7" s="35"/>
      <c r="GW7"/>
      <c r="GX7" s="35"/>
      <c r="GY7"/>
      <c r="GZ7" s="35"/>
      <c r="HA7"/>
      <c r="HB7" s="35"/>
      <c r="HC7"/>
      <c r="HD7" s="35"/>
      <c r="HE7"/>
      <c r="HF7" s="35"/>
      <c r="HG7"/>
      <c r="HH7" s="35"/>
      <c r="HI7"/>
      <c r="HJ7" s="35"/>
      <c r="HK7"/>
      <c r="HL7" s="35"/>
      <c r="HM7"/>
      <c r="HN7" s="35"/>
      <c r="HO7"/>
      <c r="HP7" s="35"/>
      <c r="HQ7"/>
      <c r="HR7" s="35"/>
      <c r="HS7"/>
      <c r="HT7" s="35"/>
      <c r="HU7"/>
      <c r="HV7" s="35"/>
      <c r="HW7"/>
      <c r="HX7" s="35"/>
      <c r="HY7"/>
      <c r="HZ7" s="35"/>
      <c r="IA7"/>
      <c r="IB7" s="35"/>
      <c r="IC7"/>
      <c r="ID7" s="35"/>
      <c r="IE7"/>
      <c r="IF7" s="35"/>
      <c r="IG7"/>
      <c r="IH7" s="35"/>
      <c r="II7"/>
      <c r="IJ7" s="35"/>
      <c r="IK7"/>
      <c r="IL7" s="35"/>
      <c r="IM7"/>
      <c r="IN7" s="35"/>
      <c r="IO7"/>
      <c r="IP7" s="35"/>
      <c r="IQ7"/>
      <c r="IR7" s="35"/>
      <c r="IS7"/>
      <c r="IT7" s="35"/>
      <c r="IU7"/>
      <c r="IV7" s="35"/>
    </row>
    <row r="8" ht="15" thickBot="1">
      <c r="A8" s="228" t="s">
        <v>371</v>
      </c>
    </row>
    <row r="9" spans="1:2" ht="15">
      <c r="A9" s="230" t="s">
        <v>11</v>
      </c>
      <c r="B9" s="231" t="s">
        <v>361</v>
      </c>
    </row>
    <row r="10" spans="1:9" ht="13.5" customHeight="1">
      <c r="A10" s="232" t="s">
        <v>38</v>
      </c>
      <c r="B10" s="233">
        <v>10.642520000000001</v>
      </c>
      <c r="D10" s="10"/>
      <c r="E10" s="7"/>
      <c r="F10" s="7"/>
      <c r="G10" s="7"/>
      <c r="H10" s="11"/>
      <c r="I10" s="11"/>
    </row>
    <row r="11" spans="1:9" ht="13.5" customHeight="1">
      <c r="A11" s="232" t="s">
        <v>20</v>
      </c>
      <c r="B11" s="233">
        <v>6.40238</v>
      </c>
      <c r="E11" s="7"/>
      <c r="F11" s="7"/>
      <c r="G11" s="7"/>
      <c r="H11" s="11"/>
      <c r="I11" s="11"/>
    </row>
    <row r="12" spans="1:9" ht="13.5" customHeight="1">
      <c r="A12" s="232" t="s">
        <v>239</v>
      </c>
      <c r="B12" s="233">
        <v>4.14613</v>
      </c>
      <c r="E12" s="7"/>
      <c r="F12" s="7"/>
      <c r="G12" s="7"/>
      <c r="H12" s="11"/>
      <c r="I12" s="11"/>
    </row>
    <row r="13" spans="1:9" ht="13.5" customHeight="1">
      <c r="A13" s="232" t="s">
        <v>199</v>
      </c>
      <c r="B13" s="233">
        <v>3.9092599999999997</v>
      </c>
      <c r="E13" s="7"/>
      <c r="F13" s="7"/>
      <c r="G13" s="7"/>
      <c r="H13" s="11"/>
      <c r="I13" s="11"/>
    </row>
    <row r="14" spans="1:9" ht="13.5" customHeight="1">
      <c r="A14" s="232" t="s">
        <v>248</v>
      </c>
      <c r="B14" s="233">
        <v>3.65633</v>
      </c>
      <c r="E14" s="7"/>
      <c r="F14" s="7"/>
      <c r="G14" s="7"/>
      <c r="H14" s="11"/>
      <c r="I14" s="11"/>
    </row>
    <row r="15" spans="1:9" ht="13.5" customHeight="1">
      <c r="A15" s="232" t="s">
        <v>46</v>
      </c>
      <c r="B15" s="233">
        <v>2.30874</v>
      </c>
      <c r="E15" s="7"/>
      <c r="F15" s="7"/>
      <c r="G15" s="7"/>
      <c r="H15" s="11"/>
      <c r="I15" s="11"/>
    </row>
    <row r="16" spans="1:9" ht="13.5" customHeight="1">
      <c r="A16" s="232" t="s">
        <v>84</v>
      </c>
      <c r="B16" s="233">
        <v>2.24595</v>
      </c>
      <c r="E16" s="7"/>
      <c r="F16" s="7"/>
      <c r="G16" s="7"/>
      <c r="H16" s="11"/>
      <c r="I16" s="11"/>
    </row>
    <row r="17" spans="1:9" ht="13.5" customHeight="1">
      <c r="A17" s="232" t="s">
        <v>212</v>
      </c>
      <c r="B17" s="233">
        <v>2.12073</v>
      </c>
      <c r="E17" s="7"/>
      <c r="F17" s="7"/>
      <c r="G17" s="7"/>
      <c r="H17" s="11"/>
      <c r="I17" s="11"/>
    </row>
    <row r="18" spans="1:13" ht="13.5" customHeight="1">
      <c r="A18" s="232" t="s">
        <v>22</v>
      </c>
      <c r="B18" s="233">
        <v>1.89258</v>
      </c>
      <c r="E18" s="25"/>
      <c r="F18" s="25"/>
      <c r="G18" s="25"/>
      <c r="H18" s="26"/>
      <c r="I18" s="26"/>
      <c r="J18" s="3"/>
      <c r="M18" s="22"/>
    </row>
    <row r="19" spans="1:14" ht="13.5" customHeight="1">
      <c r="A19" s="232" t="s">
        <v>121</v>
      </c>
      <c r="B19" s="233">
        <v>1.82289</v>
      </c>
      <c r="E19" s="25"/>
      <c r="F19" s="27"/>
      <c r="G19" s="27"/>
      <c r="H19" s="26"/>
      <c r="I19" s="26"/>
      <c r="J19" s="3"/>
      <c r="N19" s="4"/>
    </row>
    <row r="20" spans="1:10" ht="13.5" customHeight="1">
      <c r="A20" s="232" t="s">
        <v>40</v>
      </c>
      <c r="B20" s="233">
        <v>1.56042</v>
      </c>
      <c r="E20" s="27"/>
      <c r="F20" s="25"/>
      <c r="G20" s="25"/>
      <c r="H20" s="28"/>
      <c r="I20" s="28"/>
      <c r="J20" s="5"/>
    </row>
    <row r="21" spans="1:12" ht="13.5" customHeight="1">
      <c r="A21" s="232" t="s">
        <v>178</v>
      </c>
      <c r="B21" s="233">
        <v>1.45613</v>
      </c>
      <c r="J21" s="30"/>
      <c r="L21" s="29"/>
    </row>
    <row r="22" spans="1:12" ht="13.5" customHeight="1">
      <c r="A22" s="232" t="s">
        <v>111</v>
      </c>
      <c r="B22" s="233">
        <v>1.4105599999999998</v>
      </c>
      <c r="J22" s="30"/>
      <c r="L22" s="29"/>
    </row>
    <row r="23" spans="1:12" ht="13.5" customHeight="1">
      <c r="A23" s="232" t="s">
        <v>81</v>
      </c>
      <c r="B23" s="233">
        <v>1.16659</v>
      </c>
      <c r="J23" s="30"/>
      <c r="L23" s="29"/>
    </row>
    <row r="24" spans="1:12" ht="13.5" customHeight="1">
      <c r="A24" s="232" t="s">
        <v>95</v>
      </c>
      <c r="B24" s="233">
        <v>1.14937</v>
      </c>
      <c r="J24" s="30"/>
      <c r="L24" s="29"/>
    </row>
    <row r="25" spans="1:12" ht="13.5" customHeight="1">
      <c r="A25" s="232" t="s">
        <v>66</v>
      </c>
      <c r="B25" s="233">
        <v>0.97045</v>
      </c>
      <c r="J25" s="31"/>
      <c r="L25" s="29"/>
    </row>
    <row r="26" spans="1:12" ht="13.5" customHeight="1">
      <c r="A26" s="232" t="s">
        <v>26</v>
      </c>
      <c r="B26" s="233">
        <v>0.8992</v>
      </c>
      <c r="J26" s="30"/>
      <c r="L26" s="29"/>
    </row>
    <row r="27" spans="1:12" ht="13.5" customHeight="1">
      <c r="A27" s="232" t="s">
        <v>41</v>
      </c>
      <c r="B27" s="233">
        <v>0.89278</v>
      </c>
      <c r="J27" s="30"/>
      <c r="L27" s="29"/>
    </row>
    <row r="28" spans="1:12" ht="13.5" customHeight="1">
      <c r="A28" s="232" t="s">
        <v>162</v>
      </c>
      <c r="B28" s="233">
        <v>0.85303</v>
      </c>
      <c r="J28" s="30"/>
      <c r="L28" s="29"/>
    </row>
    <row r="29" spans="1:12" ht="13.5" customHeight="1">
      <c r="A29" s="232" t="s">
        <v>24</v>
      </c>
      <c r="B29" s="233">
        <v>0.81596</v>
      </c>
      <c r="J29" s="30"/>
      <c r="L29" s="29"/>
    </row>
    <row r="30" spans="1:12" ht="13.5" customHeight="1">
      <c r="A30" s="232" t="s">
        <v>30</v>
      </c>
      <c r="B30" s="233">
        <v>0.81084</v>
      </c>
      <c r="J30" s="30"/>
      <c r="L30" s="29"/>
    </row>
    <row r="31" spans="1:12" ht="13.5" customHeight="1">
      <c r="A31" s="232" t="s">
        <v>182</v>
      </c>
      <c r="B31" s="233">
        <v>0.79007</v>
      </c>
      <c r="J31" s="30"/>
      <c r="L31" s="29"/>
    </row>
    <row r="32" spans="1:12" ht="13.5" customHeight="1">
      <c r="A32" s="232" t="s">
        <v>197</v>
      </c>
      <c r="B32" s="233">
        <v>0.75613</v>
      </c>
      <c r="J32" s="30"/>
      <c r="L32" s="29"/>
    </row>
    <row r="33" spans="1:12" ht="13.5" customHeight="1">
      <c r="A33" s="232" t="s">
        <v>98</v>
      </c>
      <c r="B33" s="233">
        <v>0.75025</v>
      </c>
      <c r="J33" s="30"/>
      <c r="L33" s="29"/>
    </row>
    <row r="34" spans="1:10" ht="13.5" customHeight="1">
      <c r="A34" s="232" t="s">
        <v>152</v>
      </c>
      <c r="B34" s="233">
        <v>0.74771</v>
      </c>
      <c r="J34" s="30"/>
    </row>
    <row r="35" spans="1:12" ht="13.5" customHeight="1">
      <c r="A35" s="232" t="s">
        <v>39</v>
      </c>
      <c r="B35" s="233">
        <v>0.73578</v>
      </c>
      <c r="J35" s="30"/>
      <c r="L35" s="29"/>
    </row>
    <row r="36" spans="1:12" ht="13.5" customHeight="1">
      <c r="A36" s="232" t="s">
        <v>300</v>
      </c>
      <c r="B36" s="233">
        <v>0.72659</v>
      </c>
      <c r="J36" s="30"/>
      <c r="L36" s="29"/>
    </row>
    <row r="37" spans="1:12" ht="13.5" customHeight="1">
      <c r="A37" s="232" t="s">
        <v>238</v>
      </c>
      <c r="B37" s="233">
        <v>0.67936</v>
      </c>
      <c r="J37" s="30"/>
      <c r="L37" s="29"/>
    </row>
    <row r="38" spans="1:12" ht="13.5" customHeight="1">
      <c r="A38" s="232" t="s">
        <v>122</v>
      </c>
      <c r="B38" s="233">
        <v>0.67863</v>
      </c>
      <c r="J38" s="30"/>
      <c r="L38" s="29"/>
    </row>
    <row r="39" spans="1:12" ht="13.5" customHeight="1">
      <c r="A39" s="232" t="s">
        <v>299</v>
      </c>
      <c r="B39" s="233">
        <v>0.67575</v>
      </c>
      <c r="J39" s="30"/>
      <c r="L39" s="29"/>
    </row>
    <row r="40" spans="1:12" ht="13.5" customHeight="1">
      <c r="A40" s="232" t="s">
        <v>27</v>
      </c>
      <c r="B40" s="233">
        <v>0.65746</v>
      </c>
      <c r="J40" s="30"/>
      <c r="L40" s="29"/>
    </row>
    <row r="41" spans="1:12" ht="13.5" customHeight="1">
      <c r="A41" s="232" t="s">
        <v>265</v>
      </c>
      <c r="B41" s="233">
        <v>0.65626</v>
      </c>
      <c r="J41" s="30"/>
      <c r="L41" s="29"/>
    </row>
    <row r="42" spans="1:12" ht="13.5" customHeight="1">
      <c r="A42" s="234" t="s">
        <v>244</v>
      </c>
      <c r="B42" s="233">
        <v>0.64512</v>
      </c>
      <c r="J42" s="30"/>
      <c r="L42" s="29"/>
    </row>
    <row r="43" spans="1:12" ht="13.5" customHeight="1">
      <c r="A43" s="232" t="s">
        <v>257</v>
      </c>
      <c r="B43" s="233">
        <v>0.63492</v>
      </c>
      <c r="J43" s="30"/>
      <c r="L43" s="29"/>
    </row>
    <row r="44" spans="1:12" ht="13.5" customHeight="1">
      <c r="A44" s="232" t="s">
        <v>120</v>
      </c>
      <c r="B44" s="233">
        <v>0.60448</v>
      </c>
      <c r="J44" s="30"/>
      <c r="L44" s="29"/>
    </row>
    <row r="45" spans="1:12" ht="13.5" customHeight="1">
      <c r="A45" s="232" t="s">
        <v>214</v>
      </c>
      <c r="B45" s="233">
        <v>0.60363</v>
      </c>
      <c r="J45" s="30"/>
      <c r="L45" s="29"/>
    </row>
    <row r="46" spans="1:12" ht="13.5" customHeight="1">
      <c r="A46" s="232" t="s">
        <v>167</v>
      </c>
      <c r="B46" s="233">
        <v>0.57543</v>
      </c>
      <c r="J46" s="30"/>
      <c r="L46" s="29"/>
    </row>
    <row r="47" spans="1:12" ht="13.5" customHeight="1">
      <c r="A47" s="232" t="s">
        <v>189</v>
      </c>
      <c r="B47" s="233">
        <v>0.56172</v>
      </c>
      <c r="J47" s="30"/>
      <c r="L47" s="29"/>
    </row>
    <row r="48" spans="1:12" ht="13.5" customHeight="1">
      <c r="A48" s="232" t="s">
        <v>86</v>
      </c>
      <c r="B48" s="233">
        <v>0.55367</v>
      </c>
      <c r="J48" s="30"/>
      <c r="L48" s="29"/>
    </row>
    <row r="49" spans="1:12" ht="13.5" customHeight="1">
      <c r="A49" s="232" t="s">
        <v>85</v>
      </c>
      <c r="B49" s="233">
        <v>0.5152</v>
      </c>
      <c r="J49" s="30"/>
      <c r="L49" s="29"/>
    </row>
    <row r="50" spans="1:12" ht="13.5" customHeight="1">
      <c r="A50" s="232" t="s">
        <v>205</v>
      </c>
      <c r="B50" s="233">
        <v>0.50681</v>
      </c>
      <c r="J50" s="30"/>
      <c r="L50" s="29"/>
    </row>
    <row r="51" spans="1:12" ht="13.5" customHeight="1">
      <c r="A51" s="232" t="s">
        <v>328</v>
      </c>
      <c r="B51" s="233">
        <v>0.50451</v>
      </c>
      <c r="J51" s="30"/>
      <c r="L51" s="29"/>
    </row>
    <row r="52" spans="1:12" ht="13.5" customHeight="1">
      <c r="A52" s="232" t="s">
        <v>269</v>
      </c>
      <c r="B52" s="233">
        <v>0.45692</v>
      </c>
      <c r="J52" s="30"/>
      <c r="L52" s="29"/>
    </row>
    <row r="53" spans="1:12" ht="13.5" customHeight="1">
      <c r="A53" s="232" t="s">
        <v>65</v>
      </c>
      <c r="B53" s="233">
        <v>0.45483</v>
      </c>
      <c r="J53" s="30"/>
      <c r="L53" s="29"/>
    </row>
    <row r="54" spans="1:12" ht="13.5" customHeight="1">
      <c r="A54" s="232" t="s">
        <v>262</v>
      </c>
      <c r="B54" s="233">
        <v>0.44503</v>
      </c>
      <c r="J54" s="30"/>
      <c r="L54" s="29"/>
    </row>
    <row r="55" spans="1:12" ht="13.5" customHeight="1">
      <c r="A55" s="232" t="s">
        <v>251</v>
      </c>
      <c r="B55" s="233">
        <v>0.43558</v>
      </c>
      <c r="J55" s="30"/>
      <c r="L55" s="29"/>
    </row>
    <row r="56" spans="1:12" ht="13.5" customHeight="1">
      <c r="A56" s="232" t="s">
        <v>97</v>
      </c>
      <c r="B56" s="233">
        <v>0.38331</v>
      </c>
      <c r="J56" s="30"/>
      <c r="L56" s="29"/>
    </row>
    <row r="57" spans="1:12" ht="13.5" customHeight="1">
      <c r="A57" s="232" t="s">
        <v>92</v>
      </c>
      <c r="B57" s="233">
        <v>0.38236</v>
      </c>
      <c r="J57" s="30"/>
      <c r="L57" s="29"/>
    </row>
    <row r="58" spans="1:12" ht="13.5" customHeight="1">
      <c r="A58" s="232" t="s">
        <v>165</v>
      </c>
      <c r="B58" s="233">
        <v>0.37057</v>
      </c>
      <c r="J58" s="30"/>
      <c r="L58" s="29"/>
    </row>
    <row r="59" spans="1:12" ht="13.5" customHeight="1">
      <c r="A59" s="232" t="s">
        <v>83</v>
      </c>
      <c r="B59" s="233">
        <v>0.35915</v>
      </c>
      <c r="J59" s="30"/>
      <c r="L59" s="29"/>
    </row>
    <row r="60" spans="1:12" ht="13.5" customHeight="1">
      <c r="A60" s="232" t="s">
        <v>90</v>
      </c>
      <c r="B60" s="233">
        <v>0.35699</v>
      </c>
      <c r="J60" s="30"/>
      <c r="L60" s="29"/>
    </row>
    <row r="61" spans="1:12" ht="13.5" customHeight="1">
      <c r="A61" s="232" t="s">
        <v>89</v>
      </c>
      <c r="B61" s="233">
        <v>0.34756</v>
      </c>
      <c r="J61" s="30"/>
      <c r="L61" s="29"/>
    </row>
    <row r="62" spans="1:12" ht="13.5" customHeight="1">
      <c r="A62" s="234" t="s">
        <v>324</v>
      </c>
      <c r="B62" s="233">
        <v>0.33825</v>
      </c>
      <c r="J62" s="30"/>
      <c r="L62" s="29"/>
    </row>
    <row r="63" spans="1:12" ht="13.5" customHeight="1">
      <c r="A63" s="234" t="s">
        <v>232</v>
      </c>
      <c r="B63" s="233">
        <v>0.32334</v>
      </c>
      <c r="J63" s="30"/>
      <c r="L63" s="29"/>
    </row>
    <row r="64" spans="1:12" ht="13.5" customHeight="1">
      <c r="A64" s="232" t="s">
        <v>289</v>
      </c>
      <c r="B64" s="233">
        <v>0.32262</v>
      </c>
      <c r="J64" s="30"/>
      <c r="L64" s="29"/>
    </row>
    <row r="65" spans="1:12" ht="13.5" customHeight="1">
      <c r="A65" s="232" t="s">
        <v>224</v>
      </c>
      <c r="B65" s="233">
        <v>0.31985</v>
      </c>
      <c r="J65" s="30"/>
      <c r="L65" s="29"/>
    </row>
    <row r="66" spans="1:12" ht="13.5" customHeight="1">
      <c r="A66" s="232" t="s">
        <v>70</v>
      </c>
      <c r="B66" s="233">
        <v>0.30541</v>
      </c>
      <c r="J66" s="30"/>
      <c r="L66" s="29"/>
    </row>
    <row r="67" spans="1:12" ht="13.5" customHeight="1">
      <c r="A67" s="232" t="s">
        <v>73</v>
      </c>
      <c r="B67" s="233">
        <v>0.29143</v>
      </c>
      <c r="J67" s="30"/>
      <c r="L67" s="29"/>
    </row>
    <row r="68" spans="1:12" ht="13.5" customHeight="1">
      <c r="A68" s="232" t="s">
        <v>88</v>
      </c>
      <c r="B68" s="233">
        <v>0.27912</v>
      </c>
      <c r="J68" s="30"/>
      <c r="L68" s="29"/>
    </row>
    <row r="69" spans="1:12" ht="13.5" customHeight="1">
      <c r="A69" s="232" t="s">
        <v>240</v>
      </c>
      <c r="B69" s="233">
        <v>0.27587</v>
      </c>
      <c r="J69" s="30"/>
      <c r="L69" s="29"/>
    </row>
    <row r="70" spans="1:12" ht="13.5" customHeight="1">
      <c r="A70" s="232" t="s">
        <v>173</v>
      </c>
      <c r="B70" s="233">
        <v>0.27449</v>
      </c>
      <c r="J70" s="30"/>
      <c r="L70" s="29"/>
    </row>
    <row r="71" spans="1:12" ht="13.5" customHeight="1">
      <c r="A71" s="232" t="s">
        <v>155</v>
      </c>
      <c r="B71" s="233">
        <v>0.27112</v>
      </c>
      <c r="J71" s="30"/>
      <c r="L71" s="29"/>
    </row>
    <row r="72" spans="1:12" ht="13.5" customHeight="1">
      <c r="A72" s="235" t="s">
        <v>311</v>
      </c>
      <c r="B72" s="233">
        <v>0.26923</v>
      </c>
      <c r="J72" s="30"/>
      <c r="L72" s="29"/>
    </row>
    <row r="73" spans="1:12" ht="13.5" customHeight="1">
      <c r="A73" s="232" t="s">
        <v>285</v>
      </c>
      <c r="B73" s="233">
        <v>0.26598</v>
      </c>
      <c r="J73" s="30"/>
      <c r="L73" s="29"/>
    </row>
    <row r="74" spans="1:12" ht="13.5" customHeight="1">
      <c r="A74" s="232" t="s">
        <v>264</v>
      </c>
      <c r="B74" s="233">
        <v>0.26086</v>
      </c>
      <c r="J74" s="30"/>
      <c r="L74" s="29"/>
    </row>
    <row r="75" spans="1:12" ht="13.5" customHeight="1">
      <c r="A75" s="232" t="s">
        <v>78</v>
      </c>
      <c r="B75" s="233">
        <v>0.25936</v>
      </c>
      <c r="J75" s="30"/>
      <c r="L75" s="29"/>
    </row>
    <row r="76" spans="1:12" ht="13.5" customHeight="1">
      <c r="A76" s="232" t="s">
        <v>163</v>
      </c>
      <c r="B76" s="233">
        <v>0.25771</v>
      </c>
      <c r="J76" s="30"/>
      <c r="L76" s="29"/>
    </row>
    <row r="77" spans="1:12" ht="13.5" customHeight="1">
      <c r="A77" s="232" t="s">
        <v>48</v>
      </c>
      <c r="B77" s="233">
        <v>0.25219</v>
      </c>
      <c r="J77" s="30"/>
      <c r="L77" s="29"/>
    </row>
    <row r="78" spans="1:12" ht="13.5" customHeight="1">
      <c r="A78" s="235" t="s">
        <v>318</v>
      </c>
      <c r="B78" s="233">
        <v>0.24898</v>
      </c>
      <c r="J78" s="30"/>
      <c r="L78" s="29"/>
    </row>
    <row r="79" spans="1:12" ht="13.5" customHeight="1">
      <c r="A79" s="232" t="s">
        <v>139</v>
      </c>
      <c r="B79" s="233">
        <v>0.24805</v>
      </c>
      <c r="J79" s="30"/>
      <c r="L79" s="29"/>
    </row>
    <row r="80" spans="1:12" ht="13.5" customHeight="1">
      <c r="A80" s="232" t="s">
        <v>180</v>
      </c>
      <c r="B80" s="233">
        <v>0.2464</v>
      </c>
      <c r="J80" s="30"/>
      <c r="L80" s="29"/>
    </row>
    <row r="81" spans="1:12" ht="13.5" customHeight="1">
      <c r="A81" s="232" t="s">
        <v>127</v>
      </c>
      <c r="B81" s="233">
        <v>0.24544</v>
      </c>
      <c r="J81" s="30"/>
      <c r="L81" s="29"/>
    </row>
    <row r="82" spans="1:12" ht="13.5" customHeight="1">
      <c r="A82" s="232" t="s">
        <v>171</v>
      </c>
      <c r="B82" s="233">
        <v>0.24265</v>
      </c>
      <c r="J82" s="30"/>
      <c r="L82" s="29"/>
    </row>
    <row r="83" spans="1:12" ht="13.5" customHeight="1">
      <c r="A83" s="232" t="s">
        <v>172</v>
      </c>
      <c r="B83" s="233">
        <v>0.24207</v>
      </c>
      <c r="J83" s="30"/>
      <c r="L83" s="29"/>
    </row>
    <row r="84" spans="1:12" ht="13.5" customHeight="1">
      <c r="A84" s="232" t="s">
        <v>141</v>
      </c>
      <c r="B84" s="233">
        <v>0.24018</v>
      </c>
      <c r="J84" s="30"/>
      <c r="L84" s="29"/>
    </row>
    <row r="85" spans="1:12" ht="13.5" customHeight="1">
      <c r="A85" s="232" t="s">
        <v>107</v>
      </c>
      <c r="B85" s="233">
        <v>0.23878</v>
      </c>
      <c r="J85" s="30"/>
      <c r="L85" s="29"/>
    </row>
    <row r="86" spans="1:12" ht="13.5" customHeight="1">
      <c r="A86" s="232" t="s">
        <v>283</v>
      </c>
      <c r="B86" s="233">
        <v>0.23377</v>
      </c>
      <c r="J86" s="30"/>
      <c r="L86" s="29"/>
    </row>
    <row r="87" spans="1:12" ht="13.5" customHeight="1">
      <c r="A87" s="232" t="s">
        <v>247</v>
      </c>
      <c r="B87" s="233">
        <v>0.22981</v>
      </c>
      <c r="J87" s="30"/>
      <c r="L87" s="29"/>
    </row>
    <row r="88" spans="1:12" ht="13.5" customHeight="1">
      <c r="A88" s="232" t="s">
        <v>148</v>
      </c>
      <c r="B88" s="233">
        <v>0.22833</v>
      </c>
      <c r="J88" s="30"/>
      <c r="L88" s="29"/>
    </row>
    <row r="89" spans="1:12" ht="13.5" customHeight="1">
      <c r="A89" s="232" t="s">
        <v>91</v>
      </c>
      <c r="B89" s="233">
        <v>0.22674</v>
      </c>
      <c r="J89" s="30"/>
      <c r="L89" s="29"/>
    </row>
    <row r="90" spans="1:12" ht="13.5" customHeight="1">
      <c r="A90" s="232" t="s">
        <v>106</v>
      </c>
      <c r="B90" s="233">
        <v>0.22436</v>
      </c>
      <c r="J90" s="30"/>
      <c r="L90" s="29"/>
    </row>
    <row r="91" spans="1:12" ht="13.5" customHeight="1">
      <c r="A91" s="232" t="s">
        <v>250</v>
      </c>
      <c r="B91" s="233">
        <v>0.2222</v>
      </c>
      <c r="J91" s="30"/>
      <c r="L91" s="29"/>
    </row>
    <row r="92" spans="1:12" ht="13.5" customHeight="1">
      <c r="A92" s="232" t="s">
        <v>313</v>
      </c>
      <c r="B92" s="233">
        <v>0.22143</v>
      </c>
      <c r="J92" s="30"/>
      <c r="L92" s="29"/>
    </row>
    <row r="93" spans="1:13" ht="13.5" customHeight="1">
      <c r="A93" s="232" t="s">
        <v>55</v>
      </c>
      <c r="B93" s="233">
        <v>0.21726</v>
      </c>
      <c r="J93" s="30"/>
      <c r="L93" s="29"/>
      <c r="M93" s="32"/>
    </row>
    <row r="94" spans="1:12" ht="13.5" customHeight="1">
      <c r="A94" s="232" t="s">
        <v>108</v>
      </c>
      <c r="B94" s="233">
        <v>0.21603</v>
      </c>
      <c r="J94" s="30"/>
      <c r="L94" s="29"/>
    </row>
    <row r="95" spans="1:12" ht="13.5" customHeight="1">
      <c r="A95" s="232" t="s">
        <v>261</v>
      </c>
      <c r="B95" s="233">
        <v>0.21585</v>
      </c>
      <c r="J95" s="30"/>
      <c r="L95" s="29"/>
    </row>
    <row r="96" spans="1:12" ht="13.5" customHeight="1">
      <c r="A96" s="232" t="s">
        <v>246</v>
      </c>
      <c r="B96" s="233">
        <v>0.20957</v>
      </c>
      <c r="J96" s="30"/>
      <c r="L96" s="29"/>
    </row>
    <row r="97" spans="1:12" ht="13.5" customHeight="1">
      <c r="A97" s="232" t="s">
        <v>33</v>
      </c>
      <c r="B97" s="233">
        <v>0.20893</v>
      </c>
      <c r="J97" s="30"/>
      <c r="L97" s="29"/>
    </row>
    <row r="98" spans="1:12" ht="13.5" customHeight="1">
      <c r="A98" s="232" t="s">
        <v>242</v>
      </c>
      <c r="B98" s="233">
        <v>0.20767</v>
      </c>
      <c r="J98" s="30"/>
      <c r="L98" s="29"/>
    </row>
    <row r="99" spans="1:12" ht="13.5" customHeight="1">
      <c r="A99" s="232" t="s">
        <v>17</v>
      </c>
      <c r="B99" s="233">
        <v>0.20733</v>
      </c>
      <c r="J99" s="30"/>
      <c r="L99" s="29"/>
    </row>
    <row r="100" spans="1:12" ht="13.5" customHeight="1">
      <c r="A100" s="236" t="s">
        <v>161</v>
      </c>
      <c r="B100" s="233">
        <v>0.20256</v>
      </c>
      <c r="J100" s="30"/>
      <c r="L100" s="29"/>
    </row>
    <row r="101" spans="1:12" ht="13.5" customHeight="1">
      <c r="A101" s="232" t="s">
        <v>281</v>
      </c>
      <c r="B101" s="233">
        <v>0.20174</v>
      </c>
      <c r="J101" s="30"/>
      <c r="L101" s="29"/>
    </row>
    <row r="102" spans="1:12" ht="13.5" customHeight="1">
      <c r="A102" s="232" t="s">
        <v>190</v>
      </c>
      <c r="B102" s="233">
        <v>0.1995</v>
      </c>
      <c r="J102" s="30"/>
      <c r="L102" s="29"/>
    </row>
    <row r="103" spans="1:12" ht="13.5" customHeight="1">
      <c r="A103" s="232" t="s">
        <v>237</v>
      </c>
      <c r="B103" s="233">
        <v>0.19791</v>
      </c>
      <c r="J103" s="30"/>
      <c r="L103" s="29"/>
    </row>
    <row r="104" spans="1:12" ht="13.5" customHeight="1">
      <c r="A104" s="232" t="s">
        <v>87</v>
      </c>
      <c r="B104" s="233">
        <v>0.19671</v>
      </c>
      <c r="J104" s="30"/>
      <c r="L104" s="29"/>
    </row>
    <row r="105" spans="1:12" ht="13.5" customHeight="1">
      <c r="A105" s="232" t="s">
        <v>35</v>
      </c>
      <c r="B105" s="233">
        <v>0.19555</v>
      </c>
      <c r="J105" s="30"/>
      <c r="L105" s="29"/>
    </row>
    <row r="106" spans="1:12" ht="13.5" customHeight="1">
      <c r="A106" s="232" t="s">
        <v>210</v>
      </c>
      <c r="B106" s="233">
        <v>0.19445</v>
      </c>
      <c r="J106" s="30"/>
      <c r="L106" s="29"/>
    </row>
    <row r="107" spans="1:12" ht="13.5" customHeight="1">
      <c r="A107" s="232" t="s">
        <v>196</v>
      </c>
      <c r="B107" s="233">
        <v>0.19252</v>
      </c>
      <c r="J107" s="30"/>
      <c r="L107" s="29"/>
    </row>
    <row r="108" spans="1:12" ht="13.5" customHeight="1">
      <c r="A108" s="232" t="s">
        <v>57</v>
      </c>
      <c r="B108" s="233">
        <v>0.18849</v>
      </c>
      <c r="J108" s="30"/>
      <c r="L108" s="29"/>
    </row>
    <row r="109" spans="1:12" ht="13.5" customHeight="1">
      <c r="A109" s="232" t="s">
        <v>267</v>
      </c>
      <c r="B109" s="233">
        <v>0.18493</v>
      </c>
      <c r="J109" s="30"/>
      <c r="L109" s="29"/>
    </row>
    <row r="110" spans="1:12" ht="13.5" customHeight="1">
      <c r="A110" s="232" t="s">
        <v>109</v>
      </c>
      <c r="B110" s="233">
        <v>0.18349</v>
      </c>
      <c r="J110" s="30"/>
      <c r="L110" s="29"/>
    </row>
    <row r="111" spans="1:12" ht="13.5" customHeight="1">
      <c r="A111" s="232" t="s">
        <v>28</v>
      </c>
      <c r="B111" s="233">
        <v>0.18261</v>
      </c>
      <c r="J111" s="30"/>
      <c r="L111" s="29"/>
    </row>
    <row r="112" spans="1:12" ht="13.5" customHeight="1">
      <c r="A112" s="232" t="s">
        <v>170</v>
      </c>
      <c r="B112" s="233">
        <v>0.18011</v>
      </c>
      <c r="J112" s="30"/>
      <c r="L112" s="29"/>
    </row>
    <row r="113" spans="1:12" ht="13.5" customHeight="1">
      <c r="A113" s="232" t="s">
        <v>297</v>
      </c>
      <c r="B113" s="233">
        <v>0.17928</v>
      </c>
      <c r="J113" s="30"/>
      <c r="L113" s="29"/>
    </row>
    <row r="114" spans="1:12" ht="13.5" customHeight="1">
      <c r="A114" s="232" t="s">
        <v>147</v>
      </c>
      <c r="B114" s="233">
        <v>0.17912</v>
      </c>
      <c r="J114" s="30"/>
      <c r="L114" s="29"/>
    </row>
    <row r="115" spans="1:12" ht="13.5" customHeight="1">
      <c r="A115" s="232" t="s">
        <v>249</v>
      </c>
      <c r="B115" s="233">
        <v>0.17849</v>
      </c>
      <c r="J115" s="30"/>
      <c r="L115" s="29"/>
    </row>
    <row r="116" spans="1:12" ht="13.5" customHeight="1">
      <c r="A116" s="235" t="s">
        <v>306</v>
      </c>
      <c r="B116" s="233">
        <v>0.17652</v>
      </c>
      <c r="J116" s="30"/>
      <c r="L116" s="29"/>
    </row>
    <row r="117" spans="1:12" ht="13.5" customHeight="1">
      <c r="A117" s="232" t="s">
        <v>29</v>
      </c>
      <c r="B117" s="233">
        <v>0.17557</v>
      </c>
      <c r="J117" s="30"/>
      <c r="L117" s="29"/>
    </row>
    <row r="118" spans="1:12" ht="13.5" customHeight="1">
      <c r="A118" s="232" t="s">
        <v>231</v>
      </c>
      <c r="B118" s="233">
        <v>0.16668</v>
      </c>
      <c r="J118" s="30"/>
      <c r="L118" s="29"/>
    </row>
    <row r="119" spans="1:12" ht="13.5" customHeight="1">
      <c r="A119" s="232" t="s">
        <v>330</v>
      </c>
      <c r="B119" s="233">
        <v>0.16543</v>
      </c>
      <c r="J119" s="30"/>
      <c r="L119" s="29"/>
    </row>
    <row r="120" spans="1:12" ht="13.5" customHeight="1">
      <c r="A120" s="232" t="s">
        <v>307</v>
      </c>
      <c r="B120" s="233">
        <v>0.16483</v>
      </c>
      <c r="J120" s="30"/>
      <c r="L120" s="29"/>
    </row>
    <row r="121" spans="1:12" ht="13.5" customHeight="1">
      <c r="A121" s="232" t="s">
        <v>184</v>
      </c>
      <c r="B121" s="233">
        <v>0.16333</v>
      </c>
      <c r="J121" s="30"/>
      <c r="L121" s="29"/>
    </row>
    <row r="122" spans="1:12" ht="13.5" customHeight="1">
      <c r="A122" s="232" t="s">
        <v>253</v>
      </c>
      <c r="B122" s="233">
        <v>0.16311</v>
      </c>
      <c r="J122" s="30"/>
      <c r="L122" s="29"/>
    </row>
    <row r="123" spans="1:12" ht="13.5" customHeight="1">
      <c r="A123" s="232" t="s">
        <v>72</v>
      </c>
      <c r="B123" s="233">
        <v>0.16278</v>
      </c>
      <c r="J123" s="30"/>
      <c r="L123" s="29"/>
    </row>
    <row r="124" spans="1:12" ht="13.5" customHeight="1">
      <c r="A124" s="232" t="s">
        <v>183</v>
      </c>
      <c r="B124" s="233">
        <v>0.16079</v>
      </c>
      <c r="E124" s="15"/>
      <c r="F124" s="15"/>
      <c r="G124" s="16"/>
      <c r="J124" s="30"/>
      <c r="L124" s="29"/>
    </row>
    <row r="125" spans="1:12" ht="13.5" customHeight="1">
      <c r="A125" s="232" t="s">
        <v>230</v>
      </c>
      <c r="B125" s="233">
        <v>0.16074</v>
      </c>
      <c r="J125" s="30"/>
      <c r="L125" s="29"/>
    </row>
    <row r="126" spans="1:12" ht="13.5" customHeight="1">
      <c r="A126" s="232" t="s">
        <v>156</v>
      </c>
      <c r="B126" s="233">
        <v>0.16054</v>
      </c>
      <c r="J126" s="30"/>
      <c r="L126" s="29"/>
    </row>
    <row r="127" spans="1:12" ht="13.5" customHeight="1">
      <c r="A127" s="232" t="s">
        <v>225</v>
      </c>
      <c r="B127" s="233">
        <v>0.15754</v>
      </c>
      <c r="J127" s="30"/>
      <c r="L127" s="29"/>
    </row>
    <row r="128" spans="1:12" ht="13.5" customHeight="1">
      <c r="A128" s="235" t="s">
        <v>59</v>
      </c>
      <c r="B128" s="233">
        <v>0.15709</v>
      </c>
      <c r="J128" s="30"/>
      <c r="L128" s="29"/>
    </row>
    <row r="129" spans="1:12" ht="13.5" customHeight="1">
      <c r="A129" s="232" t="s">
        <v>101</v>
      </c>
      <c r="B129" s="233">
        <v>0.15678</v>
      </c>
      <c r="J129" s="30"/>
      <c r="L129" s="29"/>
    </row>
    <row r="130" spans="1:12" ht="13.5" customHeight="1">
      <c r="A130" s="232" t="s">
        <v>50</v>
      </c>
      <c r="B130" s="233">
        <v>0.1567</v>
      </c>
      <c r="J130" s="30"/>
      <c r="L130" s="29"/>
    </row>
    <row r="131" spans="1:12" ht="13.5" customHeight="1">
      <c r="A131" s="232" t="s">
        <v>47</v>
      </c>
      <c r="B131" s="233">
        <v>0.1564</v>
      </c>
      <c r="J131" s="30"/>
      <c r="L131" s="29"/>
    </row>
    <row r="132" spans="1:12" ht="13.5" customHeight="1">
      <c r="A132" s="232" t="s">
        <v>25</v>
      </c>
      <c r="B132" s="233">
        <v>0.15468</v>
      </c>
      <c r="J132" s="30"/>
      <c r="L132" s="29"/>
    </row>
    <row r="133" spans="1:12" ht="13.5" customHeight="1">
      <c r="A133" s="232" t="s">
        <v>153</v>
      </c>
      <c r="B133" s="233">
        <v>0.15291</v>
      </c>
      <c r="J133" s="30"/>
      <c r="L133" s="29"/>
    </row>
    <row r="134" spans="1:12" ht="13.5" customHeight="1">
      <c r="A134" s="232" t="s">
        <v>219</v>
      </c>
      <c r="B134" s="233">
        <v>0.1526</v>
      </c>
      <c r="J134" s="30"/>
      <c r="L134" s="29"/>
    </row>
    <row r="135" spans="1:12" ht="13.5" customHeight="1">
      <c r="A135" s="232" t="s">
        <v>19</v>
      </c>
      <c r="B135" s="233">
        <v>0.1497</v>
      </c>
      <c r="J135" s="30"/>
      <c r="L135" s="29"/>
    </row>
    <row r="136" spans="1:12" ht="13.5" customHeight="1">
      <c r="A136" s="232" t="s">
        <v>71</v>
      </c>
      <c r="B136" s="233">
        <v>0.14873</v>
      </c>
      <c r="J136" s="30"/>
      <c r="L136" s="29"/>
    </row>
    <row r="137" spans="1:12" ht="13.5" customHeight="1">
      <c r="A137" s="232" t="s">
        <v>254</v>
      </c>
      <c r="B137" s="233">
        <v>0.14797</v>
      </c>
      <c r="J137" s="30"/>
      <c r="L137" s="29"/>
    </row>
    <row r="138" spans="1:12" ht="13.5" customHeight="1">
      <c r="A138" s="232" t="s">
        <v>221</v>
      </c>
      <c r="B138" s="233">
        <v>0.14702</v>
      </c>
      <c r="J138" s="30"/>
      <c r="L138" s="29"/>
    </row>
    <row r="139" spans="1:12" ht="13.5" customHeight="1">
      <c r="A139" s="232" t="s">
        <v>275</v>
      </c>
      <c r="B139" s="233">
        <v>0.14581</v>
      </c>
      <c r="J139" s="30"/>
      <c r="L139" s="29"/>
    </row>
    <row r="140" spans="1:12" ht="13.5" customHeight="1">
      <c r="A140" s="232" t="s">
        <v>54</v>
      </c>
      <c r="B140" s="233">
        <v>0.14534</v>
      </c>
      <c r="J140" s="30"/>
      <c r="L140" s="29"/>
    </row>
    <row r="141" spans="1:12" ht="13.5" customHeight="1">
      <c r="A141" s="232" t="s">
        <v>223</v>
      </c>
      <c r="B141" s="233">
        <v>0.14458</v>
      </c>
      <c r="J141" s="30"/>
      <c r="L141" s="29"/>
    </row>
    <row r="142" spans="1:12" ht="13.5" customHeight="1">
      <c r="A142" s="232" t="s">
        <v>45</v>
      </c>
      <c r="B142" s="233">
        <v>0.14299</v>
      </c>
      <c r="J142" s="30"/>
      <c r="L142" s="29"/>
    </row>
    <row r="143" spans="1:12" ht="13.5" customHeight="1">
      <c r="A143" s="232" t="s">
        <v>252</v>
      </c>
      <c r="B143" s="233">
        <v>0.14275</v>
      </c>
      <c r="J143" s="30"/>
      <c r="L143" s="29"/>
    </row>
    <row r="144" spans="1:12" ht="13.5" customHeight="1">
      <c r="A144" s="232" t="s">
        <v>181</v>
      </c>
      <c r="B144" s="233">
        <v>0.14118</v>
      </c>
      <c r="J144" s="30"/>
      <c r="L144" s="29"/>
    </row>
    <row r="145" spans="1:12" ht="13.5" customHeight="1">
      <c r="A145" s="232" t="s">
        <v>176</v>
      </c>
      <c r="B145" s="233">
        <v>0.14084</v>
      </c>
      <c r="J145" s="30"/>
      <c r="L145" s="29"/>
    </row>
    <row r="146" spans="1:12" ht="13.5" customHeight="1">
      <c r="A146" s="232" t="s">
        <v>273</v>
      </c>
      <c r="B146" s="233">
        <v>0.14072</v>
      </c>
      <c r="J146" s="30"/>
      <c r="L146" s="29"/>
    </row>
    <row r="147" spans="1:12" ht="13.5" customHeight="1">
      <c r="A147" s="232" t="s">
        <v>291</v>
      </c>
      <c r="B147" s="233">
        <v>0.13913</v>
      </c>
      <c r="J147" s="30"/>
      <c r="L147" s="29"/>
    </row>
    <row r="148" spans="1:12" ht="13.5" customHeight="1">
      <c r="A148" s="232" t="s">
        <v>258</v>
      </c>
      <c r="B148" s="233">
        <v>0.13909</v>
      </c>
      <c r="J148" s="30"/>
      <c r="L148" s="29"/>
    </row>
    <row r="149" spans="1:12" ht="13.5" customHeight="1">
      <c r="A149" s="232" t="s">
        <v>169</v>
      </c>
      <c r="B149" s="233">
        <v>0.13897</v>
      </c>
      <c r="J149" s="30"/>
      <c r="L149" s="29"/>
    </row>
    <row r="150" spans="1:12" ht="13.5" customHeight="1">
      <c r="A150" s="232" t="s">
        <v>296</v>
      </c>
      <c r="B150" s="233">
        <v>0.13807</v>
      </c>
      <c r="J150" s="30"/>
      <c r="L150" s="29"/>
    </row>
    <row r="151" spans="1:12" ht="13.5" customHeight="1">
      <c r="A151" s="236" t="s">
        <v>132</v>
      </c>
      <c r="B151" s="233">
        <v>0.13459</v>
      </c>
      <c r="J151" s="30"/>
      <c r="L151" s="29"/>
    </row>
    <row r="152" spans="1:12" ht="13.5" customHeight="1">
      <c r="A152" s="232" t="s">
        <v>220</v>
      </c>
      <c r="B152" s="233">
        <v>0.13413</v>
      </c>
      <c r="E152" s="15"/>
      <c r="F152" s="15"/>
      <c r="G152" s="16"/>
      <c r="J152" s="30"/>
      <c r="L152" s="29"/>
    </row>
    <row r="153" spans="1:12" ht="13.5" customHeight="1">
      <c r="A153" s="232" t="s">
        <v>36</v>
      </c>
      <c r="B153" s="233">
        <v>0.1324</v>
      </c>
      <c r="J153" s="30"/>
      <c r="L153" s="29"/>
    </row>
    <row r="154" spans="1:12" ht="13.5" customHeight="1">
      <c r="A154" s="232" t="s">
        <v>226</v>
      </c>
      <c r="B154" s="233">
        <v>0.13126</v>
      </c>
      <c r="J154" s="30"/>
      <c r="L154" s="29"/>
    </row>
    <row r="155" spans="1:12" ht="13.5" customHeight="1">
      <c r="A155" s="232" t="s">
        <v>110</v>
      </c>
      <c r="B155" s="233">
        <v>0.12768</v>
      </c>
      <c r="J155" s="30"/>
      <c r="L155" s="29"/>
    </row>
    <row r="156" spans="1:12" ht="13.5" customHeight="1">
      <c r="A156" s="232" t="s">
        <v>151</v>
      </c>
      <c r="B156" s="233">
        <v>0.12736</v>
      </c>
      <c r="J156" s="30"/>
      <c r="L156" s="29"/>
    </row>
    <row r="157" spans="1:12" ht="13.5" customHeight="1">
      <c r="A157" s="232" t="s">
        <v>104</v>
      </c>
      <c r="B157" s="233">
        <v>0.12701</v>
      </c>
      <c r="J157" s="30"/>
      <c r="L157" s="29"/>
    </row>
    <row r="158" spans="1:12" ht="13.5" customHeight="1">
      <c r="A158" s="232" t="s">
        <v>193</v>
      </c>
      <c r="B158" s="233">
        <v>0.1263</v>
      </c>
      <c r="J158" s="30"/>
      <c r="L158" s="29"/>
    </row>
    <row r="159" spans="1:12" ht="13.5" customHeight="1">
      <c r="A159" s="232" t="s">
        <v>67</v>
      </c>
      <c r="B159" s="233">
        <v>0.12577</v>
      </c>
      <c r="J159" s="30"/>
      <c r="L159" s="29"/>
    </row>
    <row r="160" spans="1:12" ht="13.5" customHeight="1">
      <c r="A160" s="232" t="s">
        <v>188</v>
      </c>
      <c r="B160" s="233">
        <v>0.12356</v>
      </c>
      <c r="J160" s="30"/>
      <c r="L160" s="29"/>
    </row>
    <row r="161" spans="1:12" ht="13.5" customHeight="1">
      <c r="A161" s="232" t="s">
        <v>18</v>
      </c>
      <c r="B161" s="233">
        <v>0.12352</v>
      </c>
      <c r="J161" s="30"/>
      <c r="L161" s="29"/>
    </row>
    <row r="162" spans="1:12" ht="13.5" customHeight="1">
      <c r="A162" s="232" t="s">
        <v>233</v>
      </c>
      <c r="B162" s="233">
        <v>0.12326</v>
      </c>
      <c r="J162" s="30"/>
      <c r="L162" s="29"/>
    </row>
    <row r="163" spans="1:12" ht="13.5" customHeight="1">
      <c r="A163" s="232" t="s">
        <v>116</v>
      </c>
      <c r="B163" s="233">
        <v>0.12134</v>
      </c>
      <c r="J163" s="30"/>
      <c r="L163" s="29"/>
    </row>
    <row r="164" spans="1:12" ht="13.5" customHeight="1">
      <c r="A164" s="232" t="s">
        <v>53</v>
      </c>
      <c r="B164" s="233">
        <v>0.12132</v>
      </c>
      <c r="J164" s="30"/>
      <c r="L164" s="29"/>
    </row>
    <row r="165" spans="1:12" ht="13.5" customHeight="1">
      <c r="A165" s="232" t="s">
        <v>294</v>
      </c>
      <c r="B165" s="233">
        <v>0.12125</v>
      </c>
      <c r="J165" s="30"/>
      <c r="L165" s="29"/>
    </row>
    <row r="166" spans="1:12" ht="13.5" customHeight="1">
      <c r="A166" s="232" t="s">
        <v>80</v>
      </c>
      <c r="B166" s="233">
        <v>0.12023</v>
      </c>
      <c r="J166" s="30"/>
      <c r="L166" s="29"/>
    </row>
    <row r="167" spans="1:12" ht="13.5" customHeight="1">
      <c r="A167" s="232" t="s">
        <v>76</v>
      </c>
      <c r="B167" s="233">
        <v>0.11966</v>
      </c>
      <c r="J167" s="30"/>
      <c r="L167" s="29"/>
    </row>
    <row r="168" spans="1:12" ht="13.5" customHeight="1">
      <c r="A168" s="232" t="s">
        <v>236</v>
      </c>
      <c r="B168" s="233">
        <v>0.11933</v>
      </c>
      <c r="J168" s="30"/>
      <c r="L168" s="29"/>
    </row>
    <row r="169" spans="1:12" ht="13.5" customHeight="1">
      <c r="A169" s="232" t="s">
        <v>274</v>
      </c>
      <c r="B169" s="233">
        <v>0.11512</v>
      </c>
      <c r="J169" s="30"/>
      <c r="L169" s="29"/>
    </row>
    <row r="170" spans="1:12" ht="13.5" customHeight="1">
      <c r="A170" s="232" t="s">
        <v>146</v>
      </c>
      <c r="B170" s="233">
        <v>0.11509</v>
      </c>
      <c r="J170" s="30"/>
      <c r="L170" s="29"/>
    </row>
    <row r="171" spans="1:12" ht="13.5" customHeight="1">
      <c r="A171" s="232" t="s">
        <v>208</v>
      </c>
      <c r="B171" s="233">
        <v>0.11343</v>
      </c>
      <c r="J171" s="30"/>
      <c r="L171" s="29"/>
    </row>
    <row r="172" spans="1:12" ht="13.5" customHeight="1">
      <c r="A172" s="232" t="s">
        <v>168</v>
      </c>
      <c r="B172" s="233">
        <v>0.11301</v>
      </c>
      <c r="J172" s="30"/>
      <c r="L172" s="29"/>
    </row>
    <row r="173" spans="1:12" ht="13.5" customHeight="1">
      <c r="A173" s="232" t="s">
        <v>102</v>
      </c>
      <c r="B173" s="233">
        <v>0.11271</v>
      </c>
      <c r="J173" s="30"/>
      <c r="L173" s="29"/>
    </row>
    <row r="174" spans="1:12" ht="13.5" customHeight="1">
      <c r="A174" s="232" t="s">
        <v>117</v>
      </c>
      <c r="B174" s="233">
        <v>0.11132</v>
      </c>
      <c r="J174" s="30"/>
      <c r="L174" s="29"/>
    </row>
    <row r="175" spans="1:12" ht="13.5" customHeight="1">
      <c r="A175" s="232" t="s">
        <v>129</v>
      </c>
      <c r="B175" s="233">
        <v>0.10979</v>
      </c>
      <c r="J175" s="30"/>
      <c r="L175" s="29"/>
    </row>
    <row r="176" spans="1:12" ht="13.5" customHeight="1">
      <c r="A176" s="232" t="s">
        <v>166</v>
      </c>
      <c r="B176" s="233">
        <v>0.10927</v>
      </c>
      <c r="J176" s="30"/>
      <c r="L176" s="29"/>
    </row>
    <row r="177" spans="1:12" ht="13.5" customHeight="1">
      <c r="A177" s="232" t="s">
        <v>179</v>
      </c>
      <c r="B177" s="233">
        <v>0.10853</v>
      </c>
      <c r="J177" s="30"/>
      <c r="L177" s="29"/>
    </row>
    <row r="178" spans="1:12" ht="13.5" customHeight="1">
      <c r="A178" s="232" t="s">
        <v>282</v>
      </c>
      <c r="B178" s="233">
        <v>0.10729</v>
      </c>
      <c r="J178" s="30"/>
      <c r="L178" s="29"/>
    </row>
    <row r="179" spans="1:12" ht="13.5" customHeight="1">
      <c r="A179" s="232" t="s">
        <v>150</v>
      </c>
      <c r="B179" s="233">
        <v>0.10701</v>
      </c>
      <c r="J179" s="30"/>
      <c r="L179" s="29"/>
    </row>
    <row r="180" spans="1:12" ht="13.5" customHeight="1">
      <c r="A180" s="235" t="s">
        <v>305</v>
      </c>
      <c r="B180" s="233">
        <v>0.10673</v>
      </c>
      <c r="J180" s="30"/>
      <c r="L180" s="29"/>
    </row>
    <row r="181" spans="1:12" ht="13.5" customHeight="1">
      <c r="A181" s="232" t="s">
        <v>43</v>
      </c>
      <c r="B181" s="233">
        <v>0.1065</v>
      </c>
      <c r="J181" s="30"/>
      <c r="L181" s="29"/>
    </row>
    <row r="182" spans="1:12" ht="13.5" customHeight="1">
      <c r="A182" s="232" t="s">
        <v>280</v>
      </c>
      <c r="B182" s="233">
        <v>0.10634</v>
      </c>
      <c r="J182" s="30"/>
      <c r="L182" s="29"/>
    </row>
    <row r="183" spans="1:12" ht="13.5" customHeight="1">
      <c r="A183" s="232" t="s">
        <v>298</v>
      </c>
      <c r="B183" s="233">
        <v>0.10565</v>
      </c>
      <c r="J183" s="30"/>
      <c r="L183" s="29"/>
    </row>
    <row r="184" spans="1:12" ht="13.5" customHeight="1">
      <c r="A184" s="232" t="s">
        <v>157</v>
      </c>
      <c r="B184" s="233">
        <v>0.10553</v>
      </c>
      <c r="J184" s="30"/>
      <c r="L184" s="29"/>
    </row>
    <row r="185" spans="1:12" ht="13.5" customHeight="1">
      <c r="A185" s="232" t="s">
        <v>204</v>
      </c>
      <c r="B185" s="233">
        <v>0.1052</v>
      </c>
      <c r="J185" s="30"/>
      <c r="L185" s="29"/>
    </row>
    <row r="186" spans="1:12" ht="13.5" customHeight="1">
      <c r="A186" s="232" t="s">
        <v>94</v>
      </c>
      <c r="B186" s="233">
        <v>0.1052</v>
      </c>
      <c r="J186" s="30"/>
      <c r="L186" s="29"/>
    </row>
    <row r="187" spans="1:12" ht="13.5" customHeight="1">
      <c r="A187" s="232" t="s">
        <v>293</v>
      </c>
      <c r="B187" s="233">
        <v>0.10475</v>
      </c>
      <c r="J187" s="30"/>
      <c r="L187" s="29"/>
    </row>
    <row r="188" spans="1:12" ht="13.5" customHeight="1">
      <c r="A188" s="232" t="s">
        <v>143</v>
      </c>
      <c r="B188" s="233">
        <v>0.1045</v>
      </c>
      <c r="J188" s="30"/>
      <c r="L188" s="29"/>
    </row>
    <row r="189" spans="1:12" ht="13.5" customHeight="1">
      <c r="A189" s="232" t="s">
        <v>200</v>
      </c>
      <c r="B189" s="233">
        <v>0.10371</v>
      </c>
      <c r="J189" s="30"/>
      <c r="L189" s="29"/>
    </row>
    <row r="190" spans="1:12" ht="13.5" customHeight="1">
      <c r="A190" s="232" t="s">
        <v>136</v>
      </c>
      <c r="B190" s="233">
        <v>0.10281</v>
      </c>
      <c r="J190" s="30"/>
      <c r="L190" s="29"/>
    </row>
    <row r="191" spans="1:12" ht="13.5" customHeight="1">
      <c r="A191" s="232" t="s">
        <v>75</v>
      </c>
      <c r="B191" s="233">
        <v>0.10219</v>
      </c>
      <c r="J191" s="30"/>
      <c r="L191" s="29"/>
    </row>
    <row r="192" spans="1:12" ht="13.5" customHeight="1">
      <c r="A192" s="232" t="s">
        <v>295</v>
      </c>
      <c r="B192" s="233">
        <v>0.10072</v>
      </c>
      <c r="J192" s="30"/>
      <c r="L192" s="29"/>
    </row>
    <row r="193" spans="1:12" ht="13.5" customHeight="1">
      <c r="A193" s="232" t="s">
        <v>164</v>
      </c>
      <c r="B193" s="233">
        <v>0.1001</v>
      </c>
      <c r="J193" s="30"/>
      <c r="L193" s="29"/>
    </row>
    <row r="194" spans="1:12" ht="13.5" customHeight="1">
      <c r="A194" s="232" t="s">
        <v>276</v>
      </c>
      <c r="B194" s="233">
        <v>0.10001</v>
      </c>
      <c r="J194" s="30"/>
      <c r="L194" s="29"/>
    </row>
    <row r="195" spans="1:12" ht="13.5" customHeight="1">
      <c r="A195" s="232" t="s">
        <v>144</v>
      </c>
      <c r="B195" s="233">
        <v>0.09868</v>
      </c>
      <c r="J195" s="30"/>
      <c r="L195" s="29"/>
    </row>
    <row r="196" spans="1:12" ht="13.5" customHeight="1">
      <c r="A196" s="232" t="s">
        <v>259</v>
      </c>
      <c r="B196" s="233">
        <v>0.09732</v>
      </c>
      <c r="J196" s="30"/>
      <c r="L196" s="29"/>
    </row>
    <row r="197" spans="1:12" ht="13.5" customHeight="1">
      <c r="A197" s="232" t="s">
        <v>135</v>
      </c>
      <c r="B197" s="233">
        <v>0.09686</v>
      </c>
      <c r="J197" s="30"/>
      <c r="L197" s="29"/>
    </row>
    <row r="198" spans="1:12" ht="13.5" customHeight="1">
      <c r="A198" s="232" t="s">
        <v>186</v>
      </c>
      <c r="B198" s="233">
        <v>0.09589</v>
      </c>
      <c r="J198" s="30"/>
      <c r="L198" s="29"/>
    </row>
    <row r="199" spans="1:12" ht="13.5" customHeight="1">
      <c r="A199" s="232" t="s">
        <v>140</v>
      </c>
      <c r="B199" s="233">
        <v>0.09549</v>
      </c>
      <c r="J199" s="30"/>
      <c r="L199" s="29"/>
    </row>
    <row r="200" spans="1:12" ht="13.5" customHeight="1">
      <c r="A200" s="232" t="s">
        <v>303</v>
      </c>
      <c r="B200" s="233">
        <v>0.09385</v>
      </c>
      <c r="J200" s="30"/>
      <c r="L200" s="29"/>
    </row>
    <row r="201" spans="1:12" ht="13.5" customHeight="1">
      <c r="A201" s="232" t="s">
        <v>177</v>
      </c>
      <c r="B201" s="233">
        <v>0.09379</v>
      </c>
      <c r="J201" s="30"/>
      <c r="L201" s="29"/>
    </row>
    <row r="202" spans="1:12" ht="13.5" customHeight="1">
      <c r="A202" s="232" t="s">
        <v>62</v>
      </c>
      <c r="B202" s="233">
        <v>0.09363</v>
      </c>
      <c r="J202" s="30"/>
      <c r="L202" s="29"/>
    </row>
    <row r="203" spans="1:12" ht="13.5" customHeight="1">
      <c r="A203" s="232" t="s">
        <v>125</v>
      </c>
      <c r="B203" s="233">
        <v>0.0926</v>
      </c>
      <c r="J203" s="30"/>
      <c r="L203" s="29"/>
    </row>
    <row r="204" spans="1:12" ht="13.5" customHeight="1">
      <c r="A204" s="232" t="s">
        <v>187</v>
      </c>
      <c r="B204" s="233">
        <v>0.09253</v>
      </c>
      <c r="J204" s="30"/>
      <c r="L204" s="29"/>
    </row>
    <row r="205" spans="1:13" ht="13.5" customHeight="1">
      <c r="A205" s="232" t="s">
        <v>290</v>
      </c>
      <c r="B205" s="233">
        <v>0.09252</v>
      </c>
      <c r="J205" s="30"/>
      <c r="L205" s="29"/>
      <c r="M205" s="32"/>
    </row>
    <row r="206" spans="1:13" ht="13.5" customHeight="1">
      <c r="A206" s="232" t="s">
        <v>198</v>
      </c>
      <c r="B206" s="233">
        <v>0.09239</v>
      </c>
      <c r="J206" s="30"/>
      <c r="L206" s="29"/>
      <c r="M206" s="32"/>
    </row>
    <row r="207" spans="1:12" ht="13.5" customHeight="1">
      <c r="A207" s="232" t="s">
        <v>21</v>
      </c>
      <c r="B207" s="233">
        <v>0.09228</v>
      </c>
      <c r="J207" s="30"/>
      <c r="L207" s="29"/>
    </row>
    <row r="208" spans="1:12" ht="13.5" customHeight="1">
      <c r="A208" s="232" t="s">
        <v>278</v>
      </c>
      <c r="B208" s="233">
        <v>0.09178</v>
      </c>
      <c r="J208" s="30"/>
      <c r="L208" s="29"/>
    </row>
    <row r="209" spans="1:12" ht="13.5" customHeight="1">
      <c r="A209" s="232" t="s">
        <v>64</v>
      </c>
      <c r="B209" s="233">
        <v>0.09173</v>
      </c>
      <c r="J209" s="30"/>
      <c r="L209" s="29"/>
    </row>
    <row r="210" spans="1:12" ht="13.5" customHeight="1">
      <c r="A210" s="232" t="s">
        <v>133</v>
      </c>
      <c r="B210" s="233">
        <v>0.09132</v>
      </c>
      <c r="J210" s="30"/>
      <c r="L210" s="29"/>
    </row>
    <row r="211" spans="1:12" ht="13.5" customHeight="1">
      <c r="A211" s="232" t="s">
        <v>154</v>
      </c>
      <c r="B211" s="233">
        <v>0.09104</v>
      </c>
      <c r="J211" s="30"/>
      <c r="L211" s="29"/>
    </row>
    <row r="212" spans="1:12" ht="13.5" customHeight="1">
      <c r="A212" s="232" t="s">
        <v>222</v>
      </c>
      <c r="B212" s="233">
        <v>0.09039</v>
      </c>
      <c r="J212" s="30"/>
      <c r="L212" s="29"/>
    </row>
    <row r="213" spans="1:12" ht="13.5" customHeight="1">
      <c r="A213" s="232" t="s">
        <v>266</v>
      </c>
      <c r="B213" s="233">
        <v>0.08968</v>
      </c>
      <c r="J213" s="30"/>
      <c r="L213" s="29"/>
    </row>
    <row r="214" spans="1:12" ht="13.5" customHeight="1">
      <c r="A214" s="232" t="s">
        <v>68</v>
      </c>
      <c r="B214" s="233">
        <v>0.08968</v>
      </c>
      <c r="J214" s="30"/>
      <c r="L214" s="29"/>
    </row>
    <row r="215" spans="1:12" ht="13.5" customHeight="1">
      <c r="A215" s="232" t="s">
        <v>322</v>
      </c>
      <c r="B215" s="233">
        <v>0.08961</v>
      </c>
      <c r="J215" s="30"/>
      <c r="L215" s="29"/>
    </row>
    <row r="216" spans="1:12" ht="13.5" customHeight="1">
      <c r="A216" s="232" t="s">
        <v>286</v>
      </c>
      <c r="B216" s="233">
        <v>0.08885</v>
      </c>
      <c r="J216" s="30"/>
      <c r="L216" s="29"/>
    </row>
    <row r="217" spans="1:12" ht="13.5" customHeight="1">
      <c r="A217" s="232" t="s">
        <v>100</v>
      </c>
      <c r="B217" s="233">
        <v>0.08841</v>
      </c>
      <c r="J217" s="30"/>
      <c r="L217" s="29"/>
    </row>
    <row r="218" spans="1:12" ht="13.5" customHeight="1">
      <c r="A218" s="232" t="s">
        <v>256</v>
      </c>
      <c r="B218" s="233">
        <v>0.0882</v>
      </c>
      <c r="J218" s="30"/>
      <c r="L218" s="29"/>
    </row>
    <row r="219" spans="1:12" ht="13.5" customHeight="1">
      <c r="A219" s="232" t="s">
        <v>245</v>
      </c>
      <c r="B219" s="233">
        <v>0.08814</v>
      </c>
      <c r="J219" s="30"/>
      <c r="L219" s="29"/>
    </row>
    <row r="220" spans="1:12" ht="13.5" customHeight="1">
      <c r="A220" s="232" t="s">
        <v>37</v>
      </c>
      <c r="B220" s="233">
        <v>0.08787</v>
      </c>
      <c r="J220" s="30"/>
      <c r="L220" s="29"/>
    </row>
    <row r="221" spans="1:12" ht="13.5" customHeight="1">
      <c r="A221" s="232" t="s">
        <v>277</v>
      </c>
      <c r="B221" s="233">
        <v>0.08733</v>
      </c>
      <c r="J221" s="30"/>
      <c r="L221" s="29"/>
    </row>
    <row r="222" spans="1:12" ht="13.5" customHeight="1">
      <c r="A222" s="232" t="s">
        <v>279</v>
      </c>
      <c r="B222" s="233">
        <v>0.08616</v>
      </c>
      <c r="J222" s="30"/>
      <c r="L222" s="29"/>
    </row>
    <row r="223" spans="1:12" ht="13.5" customHeight="1">
      <c r="A223" s="232" t="s">
        <v>241</v>
      </c>
      <c r="B223" s="233">
        <v>0.08559</v>
      </c>
      <c r="J223" s="30"/>
      <c r="L223" s="29"/>
    </row>
    <row r="224" spans="1:12" ht="13.5" customHeight="1">
      <c r="A224" s="235" t="s">
        <v>310</v>
      </c>
      <c r="B224" s="233">
        <v>0.0848</v>
      </c>
      <c r="J224" s="30"/>
      <c r="L224" s="29"/>
    </row>
    <row r="225" spans="1:12" ht="13.5" customHeight="1">
      <c r="A225" s="232" t="s">
        <v>272</v>
      </c>
      <c r="B225" s="233">
        <v>0.08468</v>
      </c>
      <c r="J225" s="30"/>
      <c r="L225" s="29"/>
    </row>
    <row r="226" spans="1:12" ht="13.5" customHeight="1">
      <c r="A226" s="232" t="s">
        <v>60</v>
      </c>
      <c r="B226" s="233">
        <v>0.08433</v>
      </c>
      <c r="J226" s="30"/>
      <c r="L226" s="29"/>
    </row>
    <row r="227" spans="1:12" ht="13.5" customHeight="1">
      <c r="A227" s="232" t="s">
        <v>292</v>
      </c>
      <c r="B227" s="233">
        <v>0.08423</v>
      </c>
      <c r="J227" s="30"/>
      <c r="L227" s="29"/>
    </row>
    <row r="228" spans="1:12" ht="13.5" customHeight="1">
      <c r="A228" s="232" t="s">
        <v>105</v>
      </c>
      <c r="B228" s="233">
        <v>0.08399</v>
      </c>
      <c r="J228" s="30"/>
      <c r="L228" s="29"/>
    </row>
    <row r="229" spans="1:12" ht="13.5" customHeight="1">
      <c r="A229" s="235" t="s">
        <v>312</v>
      </c>
      <c r="B229" s="233">
        <v>0.08389</v>
      </c>
      <c r="J229" s="30"/>
      <c r="L229" s="29"/>
    </row>
    <row r="230" spans="1:12" ht="13.5" customHeight="1">
      <c r="A230" s="232" t="s">
        <v>74</v>
      </c>
      <c r="B230" s="233">
        <v>0.08205</v>
      </c>
      <c r="J230" s="30"/>
      <c r="L230" s="29"/>
    </row>
    <row r="231" spans="1:12" ht="13.5" customHeight="1">
      <c r="A231" s="232" t="s">
        <v>56</v>
      </c>
      <c r="B231" s="233">
        <v>0.08157</v>
      </c>
      <c r="J231" s="30"/>
      <c r="L231" s="29"/>
    </row>
    <row r="232" spans="1:12" ht="13.5" customHeight="1">
      <c r="A232" s="232" t="s">
        <v>44</v>
      </c>
      <c r="B232" s="233">
        <v>0.08096</v>
      </c>
      <c r="J232" s="30"/>
      <c r="L232" s="29"/>
    </row>
    <row r="233" spans="1:12" ht="13.5" customHeight="1">
      <c r="A233" s="232" t="s">
        <v>124</v>
      </c>
      <c r="B233" s="233">
        <v>0.08077</v>
      </c>
      <c r="J233" s="30"/>
      <c r="L233" s="29"/>
    </row>
    <row r="234" spans="1:12" ht="13.5" customHeight="1">
      <c r="A234" s="232" t="s">
        <v>158</v>
      </c>
      <c r="B234" s="233">
        <v>0.08023</v>
      </c>
      <c r="J234" s="30"/>
      <c r="L234" s="29"/>
    </row>
    <row r="235" spans="1:12" ht="13.5" customHeight="1">
      <c r="A235" s="232" t="s">
        <v>206</v>
      </c>
      <c r="B235" s="233">
        <v>0.08018</v>
      </c>
      <c r="J235" s="30"/>
      <c r="L235" s="29"/>
    </row>
    <row r="236" spans="1:12" ht="13.5" customHeight="1">
      <c r="A236" s="232" t="s">
        <v>134</v>
      </c>
      <c r="B236" s="233">
        <v>0.0797</v>
      </c>
      <c r="J236" s="30"/>
      <c r="L236" s="29"/>
    </row>
    <row r="237" spans="1:12" ht="13.5" customHeight="1">
      <c r="A237" s="232" t="s">
        <v>145</v>
      </c>
      <c r="B237" s="233">
        <v>0.07937</v>
      </c>
      <c r="J237" s="30"/>
      <c r="L237" s="29"/>
    </row>
    <row r="238" spans="1:12" ht="13.5" customHeight="1">
      <c r="A238" s="232" t="s">
        <v>175</v>
      </c>
      <c r="B238" s="233">
        <v>0.07911</v>
      </c>
      <c r="J238" s="30"/>
      <c r="L238" s="29"/>
    </row>
    <row r="239" spans="1:12" ht="13.5" customHeight="1">
      <c r="A239" s="232" t="s">
        <v>331</v>
      </c>
      <c r="B239" s="233">
        <v>0.07874</v>
      </c>
      <c r="J239" s="30"/>
      <c r="L239" s="29"/>
    </row>
    <row r="240" spans="1:12" ht="13.5" customHeight="1">
      <c r="A240" s="232" t="s">
        <v>34</v>
      </c>
      <c r="B240" s="233">
        <v>0.07854</v>
      </c>
      <c r="J240" s="30"/>
      <c r="L240" s="29"/>
    </row>
    <row r="241" spans="1:12" ht="13.5" customHeight="1">
      <c r="A241" s="232" t="s">
        <v>118</v>
      </c>
      <c r="B241" s="233">
        <v>0.07842</v>
      </c>
      <c r="J241" s="30"/>
      <c r="L241" s="29"/>
    </row>
    <row r="242" spans="1:12" ht="13.5" customHeight="1">
      <c r="A242" s="232" t="s">
        <v>201</v>
      </c>
      <c r="B242" s="233">
        <v>0.07821</v>
      </c>
      <c r="J242" s="30"/>
      <c r="L242" s="29"/>
    </row>
    <row r="243" spans="1:12" ht="13.5" customHeight="1">
      <c r="A243" s="235" t="s">
        <v>314</v>
      </c>
      <c r="B243" s="233">
        <v>0.07811</v>
      </c>
      <c r="J243" s="30"/>
      <c r="L243" s="29"/>
    </row>
    <row r="244" spans="1:12" ht="13.5" customHeight="1">
      <c r="A244" s="232" t="s">
        <v>103</v>
      </c>
      <c r="B244" s="233">
        <v>0.07779</v>
      </c>
      <c r="J244" s="30"/>
      <c r="L244" s="29"/>
    </row>
    <row r="245" spans="1:12" ht="13.5" customHeight="1">
      <c r="A245" s="235" t="s">
        <v>315</v>
      </c>
      <c r="B245" s="233">
        <v>0.07758</v>
      </c>
      <c r="J245" s="30"/>
      <c r="L245" s="29"/>
    </row>
    <row r="246" spans="1:12" ht="13.5" customHeight="1">
      <c r="A246" s="232" t="s">
        <v>23</v>
      </c>
      <c r="B246" s="233">
        <v>0.07667</v>
      </c>
      <c r="J246" s="30"/>
      <c r="L246" s="29"/>
    </row>
    <row r="247" spans="1:12" ht="13.5" customHeight="1">
      <c r="A247" s="232" t="s">
        <v>142</v>
      </c>
      <c r="B247" s="233">
        <v>0.07626</v>
      </c>
      <c r="J247" s="30"/>
      <c r="L247" s="29"/>
    </row>
    <row r="248" spans="1:12" ht="13.5" customHeight="1">
      <c r="A248" s="232" t="s">
        <v>327</v>
      </c>
      <c r="B248" s="233">
        <v>0.07595</v>
      </c>
      <c r="J248" s="30"/>
      <c r="L248" s="29"/>
    </row>
    <row r="249" spans="1:12" ht="13.5" customHeight="1">
      <c r="A249" s="232" t="s">
        <v>202</v>
      </c>
      <c r="B249" s="233">
        <v>0.07578</v>
      </c>
      <c r="J249" s="30"/>
      <c r="L249" s="29"/>
    </row>
    <row r="250" spans="1:12" ht="13.5" customHeight="1">
      <c r="A250" s="232" t="s">
        <v>227</v>
      </c>
      <c r="B250" s="233">
        <v>0.0756</v>
      </c>
      <c r="J250" s="30"/>
      <c r="L250" s="29"/>
    </row>
    <row r="251" spans="1:12" ht="13.5" customHeight="1">
      <c r="A251" s="232" t="s">
        <v>49</v>
      </c>
      <c r="B251" s="233">
        <v>0.07499</v>
      </c>
      <c r="J251" s="30"/>
      <c r="L251" s="29"/>
    </row>
    <row r="252" spans="1:12" ht="13.5" customHeight="1">
      <c r="A252" s="232" t="s">
        <v>159</v>
      </c>
      <c r="B252" s="233">
        <v>0.07465</v>
      </c>
      <c r="J252" s="30"/>
      <c r="L252" s="29"/>
    </row>
    <row r="253" spans="1:12" ht="13.5" customHeight="1">
      <c r="A253" s="232" t="s">
        <v>99</v>
      </c>
      <c r="B253" s="233">
        <v>0.0743</v>
      </c>
      <c r="J253" s="30"/>
      <c r="L253" s="29"/>
    </row>
    <row r="254" spans="1:12" ht="13.5" customHeight="1">
      <c r="A254" s="232" t="s">
        <v>332</v>
      </c>
      <c r="B254" s="233">
        <v>0.07409</v>
      </c>
      <c r="J254" s="30"/>
      <c r="L254" s="29"/>
    </row>
    <row r="255" spans="1:12" ht="13.5" customHeight="1">
      <c r="A255" s="232" t="s">
        <v>61</v>
      </c>
      <c r="B255" s="233">
        <v>0.07366</v>
      </c>
      <c r="J255" s="30"/>
      <c r="L255" s="29"/>
    </row>
    <row r="256" spans="1:12" ht="13.5" customHeight="1">
      <c r="A256" s="235" t="s">
        <v>316</v>
      </c>
      <c r="B256" s="233">
        <v>0.07342</v>
      </c>
      <c r="J256" s="30"/>
      <c r="L256" s="29"/>
    </row>
    <row r="257" spans="1:12" ht="13.5" customHeight="1">
      <c r="A257" s="232" t="s">
        <v>287</v>
      </c>
      <c r="B257" s="233">
        <v>0.07304</v>
      </c>
      <c r="J257" s="30"/>
      <c r="L257" s="29"/>
    </row>
    <row r="258" spans="1:12" ht="13.5" customHeight="1">
      <c r="A258" s="232" t="s">
        <v>115</v>
      </c>
      <c r="B258" s="233">
        <v>0.07284</v>
      </c>
      <c r="J258" s="30"/>
      <c r="L258" s="29"/>
    </row>
    <row r="259" spans="1:12" ht="13.5" customHeight="1">
      <c r="A259" s="232" t="s">
        <v>229</v>
      </c>
      <c r="B259" s="233">
        <v>0.07263</v>
      </c>
      <c r="J259" s="30"/>
      <c r="L259" s="29"/>
    </row>
    <row r="260" spans="1:12" ht="13.5" customHeight="1">
      <c r="A260" s="232" t="s">
        <v>138</v>
      </c>
      <c r="B260" s="233">
        <v>0.07258</v>
      </c>
      <c r="J260" s="30"/>
      <c r="L260" s="29"/>
    </row>
    <row r="261" spans="1:12" ht="13.5" customHeight="1">
      <c r="A261" s="232" t="s">
        <v>128</v>
      </c>
      <c r="B261" s="233">
        <v>0.07248</v>
      </c>
      <c r="J261" s="30"/>
      <c r="L261" s="29"/>
    </row>
    <row r="262" spans="1:12" ht="13.5" customHeight="1">
      <c r="A262" s="232" t="s">
        <v>69</v>
      </c>
      <c r="B262" s="233">
        <v>0.0714</v>
      </c>
      <c r="J262" s="30"/>
      <c r="L262" s="29"/>
    </row>
    <row r="263" spans="1:12" ht="13.5" customHeight="1">
      <c r="A263" s="232" t="s">
        <v>228</v>
      </c>
      <c r="B263" s="233">
        <v>0.07109</v>
      </c>
      <c r="J263" s="30"/>
      <c r="L263" s="29"/>
    </row>
    <row r="264" spans="1:12" ht="13.5" customHeight="1">
      <c r="A264" s="232" t="s">
        <v>96</v>
      </c>
      <c r="B264" s="233">
        <v>0.07012</v>
      </c>
      <c r="J264" s="30"/>
      <c r="L264" s="29"/>
    </row>
    <row r="265" spans="1:12" ht="13.5" customHeight="1">
      <c r="A265" s="232" t="s">
        <v>113</v>
      </c>
      <c r="B265" s="233">
        <v>0.07007</v>
      </c>
      <c r="J265" s="30"/>
      <c r="L265" s="29"/>
    </row>
    <row r="266" spans="1:12" ht="13.5" customHeight="1">
      <c r="A266" s="232" t="s">
        <v>192</v>
      </c>
      <c r="B266" s="233">
        <v>0.07001</v>
      </c>
      <c r="J266" s="30"/>
      <c r="L266" s="29"/>
    </row>
    <row r="267" spans="1:12" ht="13.5" customHeight="1">
      <c r="A267" s="235" t="s">
        <v>323</v>
      </c>
      <c r="B267" s="233">
        <v>0.06985</v>
      </c>
      <c r="J267" s="30"/>
      <c r="L267" s="29"/>
    </row>
    <row r="268" spans="1:12" ht="13.5" customHeight="1">
      <c r="A268" s="235" t="s">
        <v>304</v>
      </c>
      <c r="B268" s="233">
        <v>0.06984</v>
      </c>
      <c r="J268" s="30"/>
      <c r="L268" s="29"/>
    </row>
    <row r="269" spans="1:12" ht="13.5" customHeight="1">
      <c r="A269" s="232" t="s">
        <v>123</v>
      </c>
      <c r="B269" s="233">
        <v>0.06959</v>
      </c>
      <c r="J269" s="30"/>
      <c r="L269" s="29"/>
    </row>
    <row r="270" spans="1:12" ht="13.5" customHeight="1">
      <c r="A270" s="235" t="s">
        <v>308</v>
      </c>
      <c r="B270" s="233">
        <v>0.06933</v>
      </c>
      <c r="J270" s="30"/>
      <c r="L270" s="29"/>
    </row>
    <row r="271" spans="1:12" ht="13.5" customHeight="1">
      <c r="A271" s="232" t="s">
        <v>185</v>
      </c>
      <c r="B271" s="233">
        <v>0.06887</v>
      </c>
      <c r="J271" s="30"/>
      <c r="L271" s="29"/>
    </row>
    <row r="272" spans="1:12" ht="13.5" customHeight="1">
      <c r="A272" s="232" t="s">
        <v>137</v>
      </c>
      <c r="B272" s="233">
        <v>0.06858</v>
      </c>
      <c r="J272" s="30"/>
      <c r="L272" s="29"/>
    </row>
    <row r="273" spans="1:12" ht="13.5" customHeight="1">
      <c r="A273" s="232" t="s">
        <v>218</v>
      </c>
      <c r="B273" s="233">
        <v>0.06858</v>
      </c>
      <c r="J273" s="30"/>
      <c r="L273" s="29"/>
    </row>
    <row r="274" spans="1:12" ht="13.5" customHeight="1">
      <c r="A274" s="232" t="s">
        <v>194</v>
      </c>
      <c r="B274" s="233">
        <v>0.06839</v>
      </c>
      <c r="J274" s="30"/>
      <c r="L274" s="29"/>
    </row>
    <row r="275" spans="1:12" ht="13.5" customHeight="1">
      <c r="A275" s="232" t="s">
        <v>216</v>
      </c>
      <c r="B275" s="233">
        <v>0.06792</v>
      </c>
      <c r="J275" s="30"/>
      <c r="L275" s="29"/>
    </row>
    <row r="276" spans="1:12" ht="13.5" customHeight="1">
      <c r="A276" s="232" t="s">
        <v>52</v>
      </c>
      <c r="B276" s="233">
        <v>0.06776</v>
      </c>
      <c r="J276" s="30"/>
      <c r="L276" s="29"/>
    </row>
    <row r="277" spans="1:12" ht="13.5" customHeight="1">
      <c r="A277" s="232" t="s">
        <v>271</v>
      </c>
      <c r="B277" s="233">
        <v>0.06679</v>
      </c>
      <c r="J277" s="30"/>
      <c r="L277" s="29"/>
    </row>
    <row r="278" spans="1:12" ht="13.5" customHeight="1">
      <c r="A278" s="232" t="s">
        <v>79</v>
      </c>
      <c r="B278" s="233">
        <v>0.06532</v>
      </c>
      <c r="J278" s="30"/>
      <c r="L278" s="29"/>
    </row>
    <row r="279" spans="1:12" ht="13.5" customHeight="1">
      <c r="A279" s="232" t="s">
        <v>149</v>
      </c>
      <c r="B279" s="233">
        <v>0.06522</v>
      </c>
      <c r="J279" s="30"/>
      <c r="L279" s="29"/>
    </row>
    <row r="280" spans="1:12" ht="13.5" customHeight="1">
      <c r="A280" s="232" t="s">
        <v>114</v>
      </c>
      <c r="B280" s="233">
        <v>0.06521</v>
      </c>
      <c r="J280" s="30"/>
      <c r="L280" s="29"/>
    </row>
    <row r="281" spans="1:12" ht="13.5" customHeight="1">
      <c r="A281" s="232" t="s">
        <v>203</v>
      </c>
      <c r="B281" s="233">
        <v>0.06488</v>
      </c>
      <c r="J281" s="30"/>
      <c r="L281" s="29"/>
    </row>
    <row r="282" spans="1:12" ht="13.5" customHeight="1">
      <c r="A282" s="232" t="s">
        <v>58</v>
      </c>
      <c r="B282" s="233">
        <v>0.06451</v>
      </c>
      <c r="J282" s="30"/>
      <c r="L282" s="29"/>
    </row>
    <row r="283" spans="1:12" ht="13.5" customHeight="1">
      <c r="A283" s="232" t="s">
        <v>209</v>
      </c>
      <c r="B283" s="233">
        <v>0.06445</v>
      </c>
      <c r="J283" s="30"/>
      <c r="L283" s="29"/>
    </row>
    <row r="284" spans="1:12" ht="13.5" customHeight="1">
      <c r="A284" s="232" t="s">
        <v>195</v>
      </c>
      <c r="B284" s="233">
        <v>0.0642</v>
      </c>
      <c r="J284" s="30"/>
      <c r="L284" s="29"/>
    </row>
    <row r="285" spans="1:12" ht="13.5" customHeight="1">
      <c r="A285" s="232" t="s">
        <v>51</v>
      </c>
      <c r="B285" s="233">
        <v>0.06406</v>
      </c>
      <c r="J285" s="30"/>
      <c r="L285" s="29"/>
    </row>
    <row r="286" spans="1:12" ht="13.5" customHeight="1">
      <c r="A286" s="232" t="s">
        <v>270</v>
      </c>
      <c r="B286" s="233">
        <v>0.06394</v>
      </c>
      <c r="J286" s="30"/>
      <c r="L286" s="29"/>
    </row>
    <row r="287" spans="1:12" ht="13.5" customHeight="1">
      <c r="A287" s="232" t="s">
        <v>321</v>
      </c>
      <c r="B287" s="233">
        <v>0.06379</v>
      </c>
      <c r="J287" s="30"/>
      <c r="L287" s="29"/>
    </row>
    <row r="288" spans="1:12" ht="13.5" customHeight="1">
      <c r="A288" s="232" t="s">
        <v>130</v>
      </c>
      <c r="B288" s="233">
        <v>0.06349</v>
      </c>
      <c r="J288" s="30"/>
      <c r="L288" s="29"/>
    </row>
    <row r="289" spans="1:12" ht="13.5" customHeight="1">
      <c r="A289" s="232" t="s">
        <v>217</v>
      </c>
      <c r="B289" s="233">
        <v>0.06312</v>
      </c>
      <c r="J289" s="30"/>
      <c r="L289" s="29"/>
    </row>
    <row r="290" spans="1:12" ht="13.5" customHeight="1">
      <c r="A290" s="235" t="s">
        <v>319</v>
      </c>
      <c r="B290" s="233">
        <v>0.06281</v>
      </c>
      <c r="J290" s="30"/>
      <c r="L290" s="29"/>
    </row>
    <row r="291" spans="1:12" ht="13.5" customHeight="1">
      <c r="A291" s="232" t="s">
        <v>288</v>
      </c>
      <c r="B291" s="233">
        <v>0.06275</v>
      </c>
      <c r="J291" s="30"/>
      <c r="L291" s="29"/>
    </row>
    <row r="292" spans="1:12" ht="13.5" customHeight="1">
      <c r="A292" s="235" t="s">
        <v>317</v>
      </c>
      <c r="B292" s="233">
        <v>0.0627</v>
      </c>
      <c r="J292" s="30"/>
      <c r="L292" s="29"/>
    </row>
    <row r="293" spans="1:12" ht="13.5" customHeight="1">
      <c r="A293" s="235" t="s">
        <v>363</v>
      </c>
      <c r="B293" s="233">
        <v>0.06219</v>
      </c>
      <c r="J293" s="30"/>
      <c r="L293" s="29"/>
    </row>
    <row r="294" spans="1:12" ht="13.5" customHeight="1">
      <c r="A294" s="232" t="s">
        <v>77</v>
      </c>
      <c r="B294" s="233">
        <v>0.06173</v>
      </c>
      <c r="J294" s="30"/>
      <c r="L294" s="29"/>
    </row>
    <row r="295" spans="1:12" ht="13.5" customHeight="1">
      <c r="A295" s="235" t="s">
        <v>309</v>
      </c>
      <c r="B295" s="233">
        <v>0.06103</v>
      </c>
      <c r="J295" s="30"/>
      <c r="L295" s="29"/>
    </row>
    <row r="296" spans="1:13" ht="13.5" customHeight="1">
      <c r="A296" s="232" t="s">
        <v>126</v>
      </c>
      <c r="B296" s="233">
        <v>0.06078</v>
      </c>
      <c r="J296" s="30"/>
      <c r="L296" s="29"/>
      <c r="M296" s="33"/>
    </row>
    <row r="297" spans="1:12" ht="13.5" customHeight="1">
      <c r="A297" s="232" t="s">
        <v>260</v>
      </c>
      <c r="B297" s="233">
        <v>0.06047</v>
      </c>
      <c r="J297" s="30"/>
      <c r="L297" s="29"/>
    </row>
    <row r="298" spans="1:12" ht="13.5" customHeight="1">
      <c r="A298" s="232" t="s">
        <v>326</v>
      </c>
      <c r="B298" s="233">
        <v>0.06012</v>
      </c>
      <c r="J298" s="30"/>
      <c r="L298" s="29"/>
    </row>
    <row r="299" spans="1:12" ht="13.5" customHeight="1">
      <c r="A299" s="232" t="s">
        <v>207</v>
      </c>
      <c r="B299" s="233">
        <v>0.05926</v>
      </c>
      <c r="J299" s="30"/>
      <c r="L299" s="29"/>
    </row>
    <row r="300" spans="1:12" ht="13.5" customHeight="1">
      <c r="A300" s="232" t="s">
        <v>329</v>
      </c>
      <c r="B300" s="233">
        <v>0.0589</v>
      </c>
      <c r="J300" s="30"/>
      <c r="L300" s="29"/>
    </row>
    <row r="301" spans="1:12" ht="14.25" customHeight="1">
      <c r="A301" s="232" t="s">
        <v>213</v>
      </c>
      <c r="B301" s="233">
        <v>0.05889</v>
      </c>
      <c r="J301" s="30"/>
      <c r="L301" s="29"/>
    </row>
    <row r="302" spans="1:12" ht="13.5" customHeight="1">
      <c r="A302" s="232" t="s">
        <v>119</v>
      </c>
      <c r="B302" s="233">
        <v>0.05706</v>
      </c>
      <c r="J302" s="30"/>
      <c r="L302" s="29"/>
    </row>
    <row r="303" spans="1:2" ht="14.25">
      <c r="A303" s="232" t="s">
        <v>234</v>
      </c>
      <c r="B303" s="237">
        <f>SUM(B10:B302)</f>
        <v>99.99999999999993</v>
      </c>
    </row>
  </sheetData>
  <printOptions horizontalCentered="1" verticalCentered="1"/>
  <pageMargins left="0" right="0" top="0.1968503937007874" bottom="0.1968503937007874" header="0.15748031496062992" footer="0.5118110236220472"/>
  <pageSetup horizontalDpi="600" verticalDpi="600" orientation="portrait" paperSize="9" r:id="rId1"/>
  <headerFooter alignWithMargins="0">
    <oddHeader>&amp;C
                                                                                                  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ANISIO</dc:creator>
  <cp:keywords/>
  <dc:description/>
  <cp:lastModifiedBy>esilvestre</cp:lastModifiedBy>
  <cp:lastPrinted>2003-05-13T20:30:50Z</cp:lastPrinted>
  <dcterms:created xsi:type="dcterms:W3CDTF">1998-09-09T20:53:59Z</dcterms:created>
  <dcterms:modified xsi:type="dcterms:W3CDTF">2003-05-20T19:26:49Z</dcterms:modified>
  <cp:category/>
  <cp:version/>
  <cp:contentType/>
  <cp:contentStatus/>
</cp:coreProperties>
</file>