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rabalho\A.Vantuir\Coordenação\V Outros\"/>
    </mc:Choice>
  </mc:AlternateContent>
  <bookViews>
    <workbookView xWindow="0" yWindow="255" windowWidth="15360" windowHeight="8250"/>
  </bookViews>
  <sheets>
    <sheet name="Plan3" sheetId="3" r:id="rId1"/>
  </sheets>
  <calcPr calcId="152511"/>
</workbook>
</file>

<file path=xl/calcChain.xml><?xml version="1.0" encoding="utf-8"?>
<calcChain xmlns="http://schemas.openxmlformats.org/spreadsheetml/2006/main">
  <c r="F9" i="3" l="1"/>
  <c r="B17" i="3" l="1"/>
  <c r="C17" i="3" s="1"/>
  <c r="E17" i="3"/>
  <c r="F17" i="3" s="1"/>
  <c r="B18" i="3"/>
  <c r="E18" i="3" s="1"/>
  <c r="F18" i="3" s="1"/>
  <c r="F10" i="3"/>
  <c r="F8" i="3"/>
  <c r="F11" i="3"/>
  <c r="D18" i="3"/>
  <c r="D17" i="3"/>
  <c r="G8" i="3" l="1"/>
  <c r="G10" i="3"/>
  <c r="C18" i="3"/>
  <c r="G18" i="3" s="1"/>
  <c r="G17" i="3"/>
</calcChain>
</file>

<file path=xl/sharedStrings.xml><?xml version="1.0" encoding="utf-8"?>
<sst xmlns="http://schemas.openxmlformats.org/spreadsheetml/2006/main" count="28" uniqueCount="26">
  <si>
    <t>OP Própria</t>
  </si>
  <si>
    <t>Crédito ST</t>
  </si>
  <si>
    <t>BC ST</t>
  </si>
  <si>
    <t>Débito ST</t>
  </si>
  <si>
    <t>ICMS a Rec</t>
  </si>
  <si>
    <t>Vlr de Ref.</t>
  </si>
  <si>
    <t>Critério do PMPF</t>
  </si>
  <si>
    <t>Critério da MVA</t>
  </si>
  <si>
    <t>Valor do PMPF</t>
  </si>
  <si>
    <t>Critérios do PMPF &amp; MVA</t>
  </si>
  <si>
    <t>PMPF</t>
  </si>
  <si>
    <t>Índice de MVA Interna</t>
  </si>
  <si>
    <t>Saídas Internas SC:</t>
  </si>
  <si>
    <t xml:space="preserve">CÁLCULO COMPARATIVO DA INCIDÊNCIA DE ICMS SOBRE O ETANOL </t>
  </si>
  <si>
    <t>Vlrs Editáveis</t>
  </si>
  <si>
    <t>Fórmula de cálculo do valor médio unitário (Valor de Corte) da BC do ICMS ST (PMPF x MVA):</t>
  </si>
  <si>
    <t>Simulação de Operação de ENTRADA INTERESTADUAL</t>
  </si>
  <si>
    <r>
      <rPr>
        <b/>
        <sz val="12"/>
        <rFont val="Times New Roman"/>
        <family val="1"/>
      </rPr>
      <t>Valor da Operação de Entrada Interestadual</t>
    </r>
    <r>
      <rPr>
        <sz val="12"/>
        <rFont val="Times New Roman"/>
        <family val="1"/>
      </rPr>
      <t xml:space="preserve"> (incluído frete, seguros e demais despesas)</t>
    </r>
  </si>
  <si>
    <t>Quantidade em Litros</t>
  </si>
  <si>
    <t xml:space="preserve"> </t>
  </si>
  <si>
    <t>Percentual de MVA para operações INTERNAS</t>
  </si>
  <si>
    <t>Percentual de MVA para operações INTERESTADUAIS</t>
  </si>
  <si>
    <t>Entradas Interestaduais em SC:</t>
  </si>
  <si>
    <t>Índice de MVA Interestadual</t>
  </si>
  <si>
    <t>Remessa interestadual para o Estado de Santa Catarina</t>
  </si>
  <si>
    <t>PMPF e MVA - VIGÊNCIA A PARTIR DE  01/07/2019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</si>
</sst>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#,##0.0000"/>
  </numFmts>
  <fonts count="7" x14ac:knownFonts="1">
    <font>
      <sz val="10"/>
      <name val="Arial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color indexed="1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10" fontId="1" fillId="0" borderId="1" xfId="0" applyNumberFormat="1" applyFont="1" applyBorder="1" applyAlignment="1">
      <alignment horizontal="center" vertical="center" wrapText="1"/>
    </xf>
    <xf numFmtId="0" fontId="5" fillId="0" borderId="0" xfId="0" applyFont="1"/>
    <xf numFmtId="3" fontId="1" fillId="3" borderId="1" xfId="0" applyNumberFormat="1" applyFont="1" applyFill="1" applyBorder="1" applyAlignment="1" applyProtection="1">
      <alignment horizontal="right" vertical="top" wrapText="1"/>
      <protection locked="0"/>
    </xf>
    <xf numFmtId="4" fontId="1" fillId="3" borderId="1" xfId="0" applyNumberFormat="1" applyFont="1" applyFill="1" applyBorder="1" applyAlignment="1" applyProtection="1">
      <alignment horizontal="right" vertical="top" wrapText="1"/>
      <protection locked="0"/>
    </xf>
    <xf numFmtId="4" fontId="1" fillId="0" borderId="1" xfId="0" applyNumberFormat="1" applyFont="1" applyBorder="1" applyAlignment="1">
      <alignment horizontal="right" vertical="center" wrapText="1"/>
    </xf>
    <xf numFmtId="0" fontId="0" fillId="0" borderId="0" xfId="0" applyAlignment="1">
      <alignment vertical="center"/>
    </xf>
    <xf numFmtId="10" fontId="1" fillId="0" borderId="1" xfId="0" applyNumberFormat="1" applyFont="1" applyBorder="1" applyAlignment="1">
      <alignment horizontal="right" vertical="center" wrapText="1"/>
    </xf>
    <xf numFmtId="4" fontId="4" fillId="2" borderId="1" xfId="0" applyNumberFormat="1" applyFont="1" applyFill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165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I13" sqref="I13"/>
    </sheetView>
  </sheetViews>
  <sheetFormatPr defaultRowHeight="12.75" x14ac:dyDescent="0.2"/>
  <cols>
    <col min="1" max="1" width="18.140625" customWidth="1"/>
    <col min="2" max="2" width="11.42578125" customWidth="1"/>
    <col min="3" max="3" width="11.85546875" customWidth="1"/>
    <col min="4" max="5" width="12" customWidth="1"/>
    <col min="6" max="6" width="13" customWidth="1"/>
    <col min="7" max="7" width="15.7109375" customWidth="1"/>
  </cols>
  <sheetData>
    <row r="1" spans="1:8" ht="15.75" x14ac:dyDescent="0.2">
      <c r="A1" s="17" t="s">
        <v>13</v>
      </c>
      <c r="B1" s="18"/>
      <c r="C1" s="18"/>
      <c r="D1" s="18"/>
      <c r="E1" s="18"/>
      <c r="F1" s="18"/>
      <c r="G1" s="19"/>
    </row>
    <row r="2" spans="1:8" ht="15.75" x14ac:dyDescent="0.2">
      <c r="A2" s="20" t="s">
        <v>9</v>
      </c>
      <c r="B2" s="21"/>
      <c r="C2" s="21"/>
      <c r="D2" s="21"/>
      <c r="E2" s="21"/>
      <c r="F2" s="21"/>
      <c r="G2" s="22"/>
    </row>
    <row r="3" spans="1:8" s="9" customFormat="1" ht="23.25" customHeight="1" x14ac:dyDescent="0.2">
      <c r="A3" s="23" t="s">
        <v>25</v>
      </c>
      <c r="B3" s="24"/>
      <c r="C3" s="24"/>
      <c r="D3" s="24"/>
      <c r="E3" s="24"/>
      <c r="F3" s="25"/>
      <c r="G3" s="13"/>
    </row>
    <row r="4" spans="1:8" s="9" customFormat="1" ht="15.75" x14ac:dyDescent="0.2">
      <c r="A4" s="26" t="s">
        <v>8</v>
      </c>
      <c r="B4" s="26"/>
      <c r="C4" s="26"/>
      <c r="D4" s="26"/>
      <c r="E4" s="26"/>
      <c r="F4" s="26"/>
      <c r="G4" s="8">
        <v>3.62</v>
      </c>
    </row>
    <row r="5" spans="1:8" s="9" customFormat="1" ht="15.75" x14ac:dyDescent="0.2">
      <c r="A5" s="26" t="s">
        <v>20</v>
      </c>
      <c r="B5" s="26"/>
      <c r="C5" s="26"/>
      <c r="D5" s="26"/>
      <c r="E5" s="26"/>
      <c r="F5" s="26"/>
      <c r="G5" s="10">
        <v>0.1852</v>
      </c>
    </row>
    <row r="6" spans="1:8" s="9" customFormat="1" ht="15.75" x14ac:dyDescent="0.2">
      <c r="A6" s="26" t="s">
        <v>21</v>
      </c>
      <c r="B6" s="26"/>
      <c r="C6" s="26"/>
      <c r="D6" s="26"/>
      <c r="E6" s="26"/>
      <c r="F6" s="26"/>
      <c r="G6" s="10">
        <v>0.3906</v>
      </c>
    </row>
    <row r="7" spans="1:8" s="9" customFormat="1" ht="15" customHeight="1" x14ac:dyDescent="0.2">
      <c r="A7" s="27" t="s">
        <v>15</v>
      </c>
      <c r="B7" s="27"/>
      <c r="C7" s="27"/>
      <c r="D7" s="27"/>
      <c r="E7" s="27"/>
      <c r="F7" s="27"/>
      <c r="G7" s="27"/>
    </row>
    <row r="8" spans="1:8" s="9" customFormat="1" ht="12.75" customHeight="1" x14ac:dyDescent="0.2">
      <c r="A8" s="16" t="s">
        <v>22</v>
      </c>
      <c r="B8" s="16"/>
      <c r="C8" s="15" t="s">
        <v>10</v>
      </c>
      <c r="D8" s="15"/>
      <c r="E8" s="15"/>
      <c r="F8" s="11">
        <f>G4</f>
        <v>3.62</v>
      </c>
      <c r="G8" s="14">
        <f>SUM(F8/F9)</f>
        <v>2.6031928663886093</v>
      </c>
    </row>
    <row r="9" spans="1:8" s="9" customFormat="1" x14ac:dyDescent="0.2">
      <c r="A9" s="16"/>
      <c r="B9" s="16"/>
      <c r="C9" s="15" t="s">
        <v>23</v>
      </c>
      <c r="D9" s="15"/>
      <c r="E9" s="15"/>
      <c r="F9" s="12">
        <f>SUM(1+G6)</f>
        <v>1.3906000000000001</v>
      </c>
      <c r="G9" s="14"/>
    </row>
    <row r="10" spans="1:8" s="9" customFormat="1" x14ac:dyDescent="0.2">
      <c r="A10" s="32" t="s">
        <v>12</v>
      </c>
      <c r="B10" s="33"/>
      <c r="C10" s="15" t="s">
        <v>10</v>
      </c>
      <c r="D10" s="15"/>
      <c r="E10" s="15"/>
      <c r="F10" s="11">
        <f>G4</f>
        <v>3.62</v>
      </c>
      <c r="G10" s="14">
        <f>SUM(F10/F11)</f>
        <v>3.0543368207897403</v>
      </c>
    </row>
    <row r="11" spans="1:8" s="9" customFormat="1" x14ac:dyDescent="0.2">
      <c r="A11" s="34"/>
      <c r="B11" s="35"/>
      <c r="C11" s="31" t="s">
        <v>11</v>
      </c>
      <c r="D11" s="15"/>
      <c r="E11" s="15"/>
      <c r="F11" s="12">
        <f>SUM(1+G5)</f>
        <v>1.1852</v>
      </c>
      <c r="G11" s="14"/>
    </row>
    <row r="12" spans="1:8" s="9" customFormat="1" ht="24" customHeight="1" x14ac:dyDescent="0.2">
      <c r="A12" s="23" t="s">
        <v>16</v>
      </c>
      <c r="B12" s="24"/>
      <c r="C12" s="24"/>
      <c r="D12" s="24"/>
      <c r="E12" s="24"/>
      <c r="F12" s="25"/>
      <c r="G12" s="13" t="s">
        <v>14</v>
      </c>
    </row>
    <row r="13" spans="1:8" ht="15.75" x14ac:dyDescent="0.2">
      <c r="A13" s="36" t="s">
        <v>18</v>
      </c>
      <c r="B13" s="37"/>
      <c r="C13" s="37"/>
      <c r="D13" s="37"/>
      <c r="E13" s="37"/>
      <c r="F13" s="37"/>
      <c r="G13" s="6">
        <v>10000</v>
      </c>
    </row>
    <row r="14" spans="1:8" ht="15.75" x14ac:dyDescent="0.2">
      <c r="A14" s="38" t="s">
        <v>17</v>
      </c>
      <c r="B14" s="38"/>
      <c r="C14" s="38"/>
      <c r="D14" s="38"/>
      <c r="E14" s="38"/>
      <c r="F14" s="38"/>
      <c r="G14" s="7">
        <v>26031.93</v>
      </c>
      <c r="H14" t="s">
        <v>19</v>
      </c>
    </row>
    <row r="15" spans="1:8" ht="15.75" x14ac:dyDescent="0.2">
      <c r="A15" s="28" t="s">
        <v>24</v>
      </c>
      <c r="B15" s="29"/>
      <c r="C15" s="29"/>
      <c r="D15" s="29"/>
      <c r="E15" s="29"/>
      <c r="F15" s="29"/>
      <c r="G15" s="30"/>
    </row>
    <row r="16" spans="1:8" ht="15.75" x14ac:dyDescent="0.2">
      <c r="A16" s="1"/>
      <c r="B16" s="1" t="s">
        <v>0</v>
      </c>
      <c r="C16" s="1" t="s">
        <v>1</v>
      </c>
      <c r="D16" s="1" t="s">
        <v>5</v>
      </c>
      <c r="E16" s="1" t="s">
        <v>2</v>
      </c>
      <c r="F16" s="1" t="s">
        <v>3</v>
      </c>
      <c r="G16" s="1" t="s">
        <v>4</v>
      </c>
    </row>
    <row r="17" spans="1:10" ht="15.75" x14ac:dyDescent="0.2">
      <c r="A17" s="1" t="s">
        <v>6</v>
      </c>
      <c r="B17" s="2">
        <f>SUM(G14)</f>
        <v>26031.93</v>
      </c>
      <c r="C17" s="2">
        <f>SUM(B17*12%)</f>
        <v>3123.8316</v>
      </c>
      <c r="D17" s="2">
        <f>SUM(G4)</f>
        <v>3.62</v>
      </c>
      <c r="E17" s="2">
        <f>SUM(G13*G4)</f>
        <v>36200</v>
      </c>
      <c r="F17" s="2">
        <f>SUM(E17*25%)</f>
        <v>9050</v>
      </c>
      <c r="G17" s="3">
        <f>SUM(F17-C17)</f>
        <v>5926.1684000000005</v>
      </c>
    </row>
    <row r="18" spans="1:10" ht="15.75" x14ac:dyDescent="0.2">
      <c r="A18" s="1" t="s">
        <v>7</v>
      </c>
      <c r="B18" s="2">
        <f>SUM(G14)</f>
        <v>26031.93</v>
      </c>
      <c r="C18" s="2">
        <f>SUM(B18*12%)</f>
        <v>3123.8316</v>
      </c>
      <c r="D18" s="4">
        <f>SUM(G6)</f>
        <v>0.3906</v>
      </c>
      <c r="E18" s="2">
        <f>SUM(B18+(B18*G6))</f>
        <v>36200.001858000003</v>
      </c>
      <c r="F18" s="2">
        <f>SUM(E18*25%)</f>
        <v>9050.0004645000008</v>
      </c>
      <c r="G18" s="3">
        <f>SUM(F18-C18)</f>
        <v>5926.1688645000013</v>
      </c>
    </row>
    <row r="19" spans="1:10" x14ac:dyDescent="0.2">
      <c r="J19" s="5" t="s">
        <v>19</v>
      </c>
    </row>
  </sheetData>
  <sheetProtection algorithmName="SHA-512" hashValue="GICYiuRhczKzp0HXerqEsVVn2P4dxYyyMgUC0bBViwHVU3vWVndplui/k1ftG4nyHjc8OCAgRjxx+DSTU3jtHQ==" saltValue="sVbTGA5Ml7bCkZ8zSvYeEA==" spinCount="100000" sheet="1" objects="1" scenarios="1"/>
  <protectedRanges>
    <protectedRange sqref="G14" name="Intervalo3"/>
    <protectedRange sqref="G4:G6" name="Intervalo1"/>
    <protectedRange sqref="G13" name="Intervalo2"/>
  </protectedRanges>
  <mergeCells count="19">
    <mergeCell ref="A15:G15"/>
    <mergeCell ref="C10:E10"/>
    <mergeCell ref="G10:G11"/>
    <mergeCell ref="C11:E11"/>
    <mergeCell ref="A10:B11"/>
    <mergeCell ref="A12:F12"/>
    <mergeCell ref="A13:F13"/>
    <mergeCell ref="A14:F14"/>
    <mergeCell ref="G8:G9"/>
    <mergeCell ref="C9:E9"/>
    <mergeCell ref="A8:B9"/>
    <mergeCell ref="A1:G1"/>
    <mergeCell ref="A2:G2"/>
    <mergeCell ref="A3:F3"/>
    <mergeCell ref="A4:F4"/>
    <mergeCell ref="A5:F5"/>
    <mergeCell ref="A6:F6"/>
    <mergeCell ref="A7:G7"/>
    <mergeCell ref="C8:E8"/>
  </mergeCells>
  <phoneticPr fontId="3" type="noConversion"/>
  <pageMargins left="0.28000000000000003" right="0.27" top="0.984251969" bottom="0.984251969" header="0.49212598499999999" footer="0.49212598499999999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Plan3</vt:lpstr>
    </vt:vector>
  </TitlesOfParts>
  <Company>sefsc-br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ICMS Etanol</dc:title>
  <dc:subject>PMPF x MVA</dc:subject>
  <dc:creator>Vantuir Luiz Epping</dc:creator>
  <cp:lastModifiedBy>Vantuir Luiz Epping</cp:lastModifiedBy>
  <cp:lastPrinted>2010-04-20T18:17:52Z</cp:lastPrinted>
  <dcterms:created xsi:type="dcterms:W3CDTF">2010-02-24T11:48:40Z</dcterms:created>
  <dcterms:modified xsi:type="dcterms:W3CDTF">2019-06-28T18:04:00Z</dcterms:modified>
</cp:coreProperties>
</file>